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HOMAS\Downloads\Cac file ke toan\Cac file ke toan\"/>
    </mc:Choice>
  </mc:AlternateContent>
  <bookViews>
    <workbookView xWindow="0" yWindow="0" windowWidth="20490" windowHeight="7815" tabRatio="727" firstSheet="1" activeTab="7"/>
  </bookViews>
  <sheets>
    <sheet name="DANH SACH NHAN SU" sheetId="8" r:id="rId1"/>
    <sheet name="HD MUA VU" sheetId="10" r:id="rId2"/>
    <sheet name="HD 1 NAM" sheetId="21" r:id="rId3"/>
    <sheet name="HD VO THOI HAN" sheetId="12" r:id="rId4"/>
    <sheet name="PL HĐLĐ" sheetId="13" r:id="rId5"/>
    <sheet name="BAN CAM KET" sheetId="9" r:id="rId6"/>
    <sheet name="QĐ TANG LUONG" sheetId="15" r:id="rId7"/>
    <sheet name="QĐ NGHI VIEC" sheetId="14" r:id="rId8"/>
  </sheets>
  <definedNames>
    <definedName name="_xlnm._FilterDatabase" localSheetId="0" hidden="1">'DANH SACH NHAN SU'!$A$5:$AK$187</definedName>
  </definedNames>
  <calcPr calcId="162913"/>
</workbook>
</file>

<file path=xl/calcChain.xml><?xml version="1.0" encoding="utf-8"?>
<calcChain xmlns="http://schemas.openxmlformats.org/spreadsheetml/2006/main">
  <c r="G19" i="15" l="1"/>
  <c r="B3" i="15" s="1"/>
  <c r="Q19" i="14"/>
  <c r="B3" i="14" s="1"/>
  <c r="B3" i="12"/>
  <c r="B3" i="21"/>
  <c r="B3" i="13"/>
  <c r="M22" i="21"/>
  <c r="O22" i="10"/>
  <c r="D22" i="21"/>
  <c r="K60" i="21"/>
  <c r="L35" i="21"/>
  <c r="X1" i="21"/>
  <c r="N35" i="10"/>
  <c r="E22" i="10"/>
  <c r="B3" i="10"/>
  <c r="O17" i="21" l="1"/>
  <c r="D14" i="21"/>
  <c r="N13" i="21"/>
  <c r="D17" i="21"/>
  <c r="J17" i="21"/>
  <c r="G13" i="21"/>
  <c r="A67" i="21" s="1"/>
  <c r="C3" i="10"/>
  <c r="Z19" i="15" l="1"/>
  <c r="Z19" i="14"/>
  <c r="E25" i="13"/>
  <c r="M26" i="13"/>
  <c r="X1" i="13"/>
  <c r="L35" i="12"/>
  <c r="K60" i="12"/>
  <c r="D22" i="12"/>
  <c r="X1" i="12"/>
  <c r="M60" i="10"/>
  <c r="Z1" i="10"/>
  <c r="X1" i="9"/>
  <c r="X187"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85" i="8"/>
  <c r="X186" i="8"/>
  <c r="X6" i="8"/>
  <c r="H2" i="8"/>
  <c r="H6" i="8" s="1"/>
  <c r="F16" i="21" l="1"/>
  <c r="L14" i="21"/>
  <c r="D17" i="12"/>
  <c r="N13" i="12"/>
  <c r="F16" i="12"/>
  <c r="O17" i="12"/>
  <c r="L14" i="12"/>
  <c r="J17" i="12"/>
  <c r="D14" i="12"/>
  <c r="O16" i="13"/>
  <c r="L13" i="13"/>
  <c r="D16" i="13"/>
  <c r="N12" i="13"/>
  <c r="F15" i="13"/>
  <c r="J16" i="13"/>
  <c r="D13" i="13"/>
  <c r="A19" i="15"/>
  <c r="J19" i="15"/>
  <c r="B19" i="14"/>
  <c r="G20" i="14"/>
  <c r="N9" i="9"/>
  <c r="S9" i="9"/>
  <c r="G10" i="9"/>
  <c r="H9" i="9"/>
  <c r="L17" i="10"/>
  <c r="E14" i="10"/>
  <c r="E17" i="10"/>
  <c r="P13" i="10"/>
  <c r="Q17" i="10"/>
  <c r="N14" i="10"/>
  <c r="H16" i="10"/>
  <c r="I13" i="10"/>
  <c r="A67" i="10" s="1"/>
  <c r="I6" i="8"/>
  <c r="H15" i="8"/>
  <c r="I15" i="8" s="1"/>
  <c r="H13" i="8"/>
  <c r="I13" i="8" s="1"/>
  <c r="H12" i="8"/>
  <c r="I12" i="8" s="1"/>
  <c r="H14" i="8"/>
  <c r="I14" i="8" s="1"/>
  <c r="H8" i="8"/>
  <c r="I8" i="8" s="1"/>
  <c r="H9" i="8"/>
  <c r="I9" i="8" s="1"/>
  <c r="H7" i="8"/>
  <c r="I7" i="8" s="1"/>
  <c r="G12" i="13"/>
  <c r="A35" i="13" s="1"/>
  <c r="G13" i="12"/>
  <c r="A67" i="12" s="1"/>
  <c r="X8" i="9"/>
  <c r="H8" i="9" s="1"/>
  <c r="F6" i="9"/>
  <c r="M23" i="9" s="1"/>
  <c r="H10" i="8"/>
  <c r="I10" i="8" s="1"/>
  <c r="H11" i="8"/>
  <c r="I11" i="8" s="1"/>
  <c r="O8" i="9" l="1"/>
  <c r="K8" i="9"/>
  <c r="P8" i="9"/>
  <c r="L8" i="9"/>
  <c r="Q8" i="9"/>
  <c r="M8" i="9"/>
  <c r="I8" i="9"/>
  <c r="N8" i="9"/>
  <c r="J8" i="9"/>
</calcChain>
</file>

<file path=xl/sharedStrings.xml><?xml version="1.0" encoding="utf-8"?>
<sst xmlns="http://schemas.openxmlformats.org/spreadsheetml/2006/main" count="554" uniqueCount="273">
  <si>
    <t>Họ Tên</t>
  </si>
  <si>
    <t>15/10/1988</t>
  </si>
  <si>
    <t>Ngày tháng 
năm sinh</t>
  </si>
  <si>
    <t>Ghi chú</t>
  </si>
  <si>
    <t>Thời gian làm việc    (tháng)</t>
  </si>
  <si>
    <t>Bộ phận</t>
  </si>
  <si>
    <t>Tổ</t>
  </si>
  <si>
    <t>Nữ</t>
  </si>
  <si>
    <t>Nam</t>
  </si>
  <si>
    <t>Thời gian
 làm việc    (ngày)</t>
  </si>
  <si>
    <t>Số CMT</t>
  </si>
  <si>
    <t xml:space="preserve">Nơi cấp </t>
  </si>
  <si>
    <t>24/10/2008</t>
  </si>
  <si>
    <t>Ngọc Thanh</t>
  </si>
  <si>
    <t>Đồng Xuân</t>
  </si>
  <si>
    <t>Cao Minh</t>
  </si>
  <si>
    <t>Ngày cấp</t>
  </si>
  <si>
    <t>CA. Vĩnh Phúc</t>
  </si>
  <si>
    <t>012713235</t>
  </si>
  <si>
    <t>Trình độ 
văn hóa</t>
  </si>
  <si>
    <t>CA. Hà Nội</t>
  </si>
  <si>
    <t>Vĩnh Phúc</t>
  </si>
  <si>
    <t>Thái Bình</t>
  </si>
  <si>
    <t>CA. Bắc Giang</t>
  </si>
  <si>
    <t>Hợp đồng 1 năm</t>
  </si>
  <si>
    <t>31/03/2009</t>
  </si>
  <si>
    <t>CA. Thái Bình</t>
  </si>
  <si>
    <t>151283432</t>
  </si>
  <si>
    <t>16/10/1996</t>
  </si>
  <si>
    <t>22/10/1982</t>
  </si>
  <si>
    <t>25/09/1986</t>
  </si>
  <si>
    <t>135208837</t>
  </si>
  <si>
    <t>135358415</t>
  </si>
  <si>
    <t>152030534</t>
  </si>
  <si>
    <t>M</t>
  </si>
  <si>
    <t>C</t>
  </si>
  <si>
    <t>Dân 
tộc</t>
  </si>
  <si>
    <t>Phúc Yên</t>
  </si>
  <si>
    <t>D</t>
  </si>
  <si>
    <t>Mã số thuế</t>
  </si>
  <si>
    <t>Ngày vào</t>
  </si>
  <si>
    <t>Số thẻ</t>
  </si>
  <si>
    <t>Giới tính</t>
  </si>
  <si>
    <t>Kinh</t>
  </si>
  <si>
    <t>Định Trung</t>
  </si>
  <si>
    <t>Vĩnh Yên</t>
  </si>
  <si>
    <t>Đồng Giãng</t>
  </si>
  <si>
    <t>24/03/2004</t>
  </si>
  <si>
    <t>9/12</t>
  </si>
  <si>
    <t>5/12</t>
  </si>
  <si>
    <t>Đông Lĩnh</t>
  </si>
  <si>
    <t>Đông Hưng</t>
  </si>
  <si>
    <t>18/04/1981</t>
  </si>
  <si>
    <t>Hiền Lễ</t>
  </si>
  <si>
    <t>Cao Quang</t>
  </si>
  <si>
    <t>Tiến Thắng</t>
  </si>
  <si>
    <t>Tiến Thịnh</t>
  </si>
  <si>
    <t>Mê Linh</t>
  </si>
  <si>
    <t>22/08/2003</t>
  </si>
  <si>
    <t>12/12</t>
  </si>
  <si>
    <t>Tổ 7</t>
  </si>
  <si>
    <t>8107465563</t>
  </si>
  <si>
    <t>8107465683</t>
  </si>
  <si>
    <t>8107465387</t>
  </si>
  <si>
    <t>8107465429</t>
  </si>
  <si>
    <t>135471435</t>
  </si>
  <si>
    <t>8107465517</t>
  </si>
  <si>
    <t>22/08/2011</t>
  </si>
  <si>
    <t>00001</t>
  </si>
  <si>
    <t>00002</t>
  </si>
  <si>
    <t>00003</t>
  </si>
  <si>
    <t>00004</t>
  </si>
  <si>
    <t>00005</t>
  </si>
  <si>
    <t>00006</t>
  </si>
  <si>
    <t>00007</t>
  </si>
  <si>
    <t>00008</t>
  </si>
  <si>
    <t>00009</t>
  </si>
  <si>
    <t>00010</t>
  </si>
  <si>
    <t>TT</t>
  </si>
  <si>
    <t>Ngày nghỉ</t>
  </si>
  <si>
    <t>Thôn/Xóm</t>
  </si>
  <si>
    <t>Xã/Phường</t>
  </si>
  <si>
    <t>Huyện/Quận</t>
  </si>
  <si>
    <t>Tỉnh/Thành phố</t>
  </si>
  <si>
    <t>Số hợp đồng</t>
  </si>
  <si>
    <t>Hợp đồng thử việc</t>
  </si>
  <si>
    <t>Ngày tháng
 hợp đồng</t>
  </si>
  <si>
    <t>Hợp đồng thời vụ</t>
  </si>
  <si>
    <t>Hợp đồng không thời hạn</t>
  </si>
  <si>
    <t>168074500</t>
  </si>
  <si>
    <t>19/01/2000</t>
  </si>
  <si>
    <t>135004808</t>
  </si>
  <si>
    <t>121870494</t>
  </si>
  <si>
    <t>Ngày đóng</t>
  </si>
  <si>
    <t>NV</t>
  </si>
  <si>
    <t>CỘNG HÒA XÃ HỘI CHỦ NGHĨA VIỆT NAM</t>
  </si>
  <si>
    <t>Độc lập - Tự do - Hạnh phúc</t>
  </si>
  <si>
    <t>BẢN CAM KẾT</t>
  </si>
  <si>
    <t>Ngày cấp:</t>
  </si>
  <si>
    <t>Nơi cấp:</t>
  </si>
  <si>
    <t>CÁ NHÂN CAM KẾT</t>
  </si>
  <si>
    <t>(Ký, ghi rõ họ tên)</t>
  </si>
  <si>
    <t>00</t>
  </si>
  <si>
    <t>Địa chỉ cư trú</t>
  </si>
  <si>
    <r>
      <rPr>
        <b/>
        <sz val="13"/>
        <color theme="1"/>
        <rFont val="Times New Roman"/>
        <family val="1"/>
      </rPr>
      <t>1</t>
    </r>
    <r>
      <rPr>
        <sz val="13"/>
        <color theme="1"/>
        <rFont val="Times New Roman"/>
        <family val="1"/>
      </rPr>
      <t>. Tên tôi là:</t>
    </r>
  </si>
  <si>
    <r>
      <rPr>
        <b/>
        <sz val="13"/>
        <color theme="1"/>
        <rFont val="Times New Roman"/>
        <family val="1"/>
      </rPr>
      <t>2</t>
    </r>
    <r>
      <rPr>
        <sz val="13"/>
        <color theme="1"/>
        <rFont val="Times New Roman"/>
        <family val="1"/>
      </rPr>
      <t>. Mã số thuế (nếu có):</t>
    </r>
  </si>
  <si>
    <r>
      <rPr>
        <b/>
        <sz val="13"/>
        <color theme="1"/>
        <rFont val="Times New Roman"/>
        <family val="1"/>
      </rPr>
      <t>3</t>
    </r>
    <r>
      <rPr>
        <sz val="13"/>
        <color theme="1"/>
        <rFont val="Times New Roman"/>
        <family val="1"/>
      </rPr>
      <t>. Số CMND/hộ chiếu:</t>
    </r>
  </si>
  <si>
    <r>
      <rPr>
        <b/>
        <sz val="13"/>
        <color theme="1"/>
        <rFont val="Times New Roman"/>
        <family val="1"/>
      </rPr>
      <t>4</t>
    </r>
    <r>
      <rPr>
        <sz val="13"/>
        <color theme="1"/>
        <rFont val="Times New Roman"/>
        <family val="1"/>
      </rPr>
      <t>. Địa chỉ cư trú:</t>
    </r>
  </si>
  <si>
    <r>
      <rPr>
        <b/>
        <sz val="13"/>
        <color theme="1"/>
        <rFont val="Times New Roman"/>
        <family val="1"/>
      </rPr>
      <t>5</t>
    </r>
    <r>
      <rPr>
        <sz val="13"/>
        <color theme="1"/>
        <rFont val="Times New Roman"/>
        <family val="1"/>
      </rPr>
      <t>. Nơi làm việc chính (nếu có):</t>
    </r>
  </si>
  <si>
    <t>Ngày        tháng         năm 2013</t>
  </si>
  <si>
    <t>010</t>
  </si>
  <si>
    <t>Số:</t>
  </si>
  <si>
    <t>(Ban hành kèm theo Thông tư số 21/2003/TT-BLĐTBXH 
ngày 22/9/2003 và TT số 17/2009/TT-BLĐTBXH sửa đổi bổ xung hướng dẫn thi hành Nghị định 44/2003/NĐ-CP về Hợp đồng lao động do Bộ lao động-Thương binh và xã hội ban hành)</t>
  </si>
  <si>
    <r>
      <t xml:space="preserve">Chức vụ: </t>
    </r>
    <r>
      <rPr>
        <b/>
        <sz val="13"/>
        <color theme="1"/>
        <rFont val="Times New Roman"/>
        <family val="1"/>
      </rPr>
      <t>Giám đốc</t>
    </r>
  </si>
  <si>
    <t>Và một bên là Ông, Bà:</t>
  </si>
  <si>
    <t>Quốc tịch: Việt Nam</t>
  </si>
  <si>
    <t>Sinh ngày:</t>
  </si>
  <si>
    <t>Tại:</t>
  </si>
  <si>
    <r>
      <t xml:space="preserve">Nghề nghiệp (2): </t>
    </r>
    <r>
      <rPr>
        <b/>
        <sz val="13"/>
        <color theme="1" tint="4.9989318521683403E-2"/>
        <rFont val="Times New Roman"/>
        <family val="1"/>
      </rPr>
      <t>Lao động phổ thông</t>
    </r>
  </si>
  <si>
    <t>Địa chỉ thường trú:</t>
  </si>
  <si>
    <t>Số CMTND:</t>
  </si>
  <si>
    <t>Cấp ngày:</t>
  </si>
  <si>
    <t>Số sổ lao động (nếu có):                    Cấp ngày:         /          /            tại</t>
  </si>
  <si>
    <t>Thỏa thuận ký kết hợp đồng lao động và cam kết làm đúng những điều khoản sau đây:</t>
  </si>
  <si>
    <t>Điều 1. Thời hạn và công việc hợp đồng:</t>
  </si>
  <si>
    <t>- Từ ngày:</t>
  </si>
  <si>
    <t>đến ngày:</t>
  </si>
  <si>
    <t>- Chức danh chuyên môn:</t>
  </si>
  <si>
    <t>- Chức vụ (nếu có):</t>
  </si>
  <si>
    <t>- Công việc phải làm (5): Theo sự điều động của người quản lý</t>
  </si>
  <si>
    <t>Điều 2. Chế độ làm việc:</t>
  </si>
  <si>
    <t>- Thời giờ làm việc (6): 08 giờ/ngày</t>
  </si>
  <si>
    <t xml:space="preserve">- Được cấp phát những dụng cụ làm việc gồm: Người lao động được cấp phát tất cả các vật dụng </t>
  </si>
  <si>
    <t>cần thiết để thực hiện công việc hàng ngày</t>
  </si>
  <si>
    <t>Điều 3. Nghĩa vụ và quyền lợi của người lao động:</t>
  </si>
  <si>
    <t>- Phương tiện đi lại làm việc (7): Tự túc.</t>
  </si>
  <si>
    <t>- Hình thức trả lương: Bằng tiền mặt</t>
  </si>
  <si>
    <t>- Phụ cấp gồm (9): Theo nội quy, quy định của Công ty</t>
  </si>
  <si>
    <t>- Được trả lương vào ngày 10 hàng tháng</t>
  </si>
  <si>
    <t>- Tiền thưởng: Theo quy định của Công ty</t>
  </si>
  <si>
    <t>- Chế độ nâng lương: Theo quy định của Công ty</t>
  </si>
  <si>
    <r>
      <t>- Chế độ nghỉ ngơi : T</t>
    </r>
    <r>
      <rPr>
        <sz val="13"/>
        <color theme="1"/>
        <rFont val="Times New Roman"/>
        <family val="1"/>
      </rPr>
      <t>heo quy định của luật lao động và quy chế của công ty</t>
    </r>
    <r>
      <rPr>
        <sz val="13"/>
        <color rgb="FF000000"/>
        <rFont val="Times New Roman"/>
        <family val="1"/>
      </rPr>
      <t>.</t>
    </r>
  </si>
  <si>
    <t>- Bảo hiểm xã hội và bảo hiểm y tế (10): Người lao động tự đóng.</t>
  </si>
  <si>
    <r>
      <t>- Chế độ đào tạo (11): </t>
    </r>
    <r>
      <rPr>
        <sz val="13"/>
        <color theme="1"/>
        <rFont val="Times New Roman"/>
        <family val="1"/>
      </rPr>
      <t>Theo quy định của công ty</t>
    </r>
    <r>
      <rPr>
        <sz val="13"/>
        <color rgb="FF000000"/>
        <rFont val="Times New Roman"/>
        <family val="1"/>
      </rPr>
      <t xml:space="preserve"> </t>
    </r>
  </si>
  <si>
    <t>- Những thoả thuận khác (12): </t>
  </si>
  <si>
    <r>
      <t>2. Nghĩa vụ:</t>
    </r>
    <r>
      <rPr>
        <sz val="13"/>
        <color rgb="FF000000"/>
        <rFont val="Times New Roman"/>
        <family val="1"/>
      </rPr>
      <t> </t>
    </r>
  </si>
  <si>
    <t>- Hoàn thành những công việc đã cam kết trong hợp đồng lao động. </t>
  </si>
  <si>
    <t>- Chấp hành lệnh điều hành sản xuất - kinh doanh, nội quy kỷ luật lao động, an toàn lao động.</t>
  </si>
  <si>
    <r>
      <t>- Bồi thường vi phạm và vật chất (13): </t>
    </r>
    <r>
      <rPr>
        <sz val="13"/>
        <color theme="1"/>
        <rFont val="Times New Roman"/>
        <family val="1"/>
      </rPr>
      <t>Theo quy định của công ty</t>
    </r>
  </si>
  <si>
    <r>
      <t>Điều 4. Nghĩa vụ và quyền hạn của người sử dụng lao động</t>
    </r>
    <r>
      <rPr>
        <sz val="13"/>
        <color rgb="FF000000"/>
        <rFont val="Times New Roman"/>
        <family val="1"/>
      </rPr>
      <t> </t>
    </r>
  </si>
  <si>
    <r>
      <t>Điều 5. Điều khoản thi hành</t>
    </r>
    <r>
      <rPr>
        <sz val="13"/>
        <color rgb="FF000000"/>
        <rFont val="Times New Roman"/>
        <family val="1"/>
      </rPr>
      <t> </t>
    </r>
  </si>
  <si>
    <r>
      <t>1. Nghĩa vụ:</t>
    </r>
    <r>
      <rPr>
        <sz val="13"/>
        <color rgb="FF000000"/>
        <rFont val="Times New Roman"/>
        <family val="1"/>
      </rPr>
      <t> </t>
    </r>
  </si>
  <si>
    <t>- Bảo đảm việc làm và thực hiện đầy đủ những điều đã cam kết trong hợp đồng lao động. </t>
  </si>
  <si>
    <t>- Thanh toán đầy đủ, đúng thời hạn các chế độ và quyền lợi cho người lao động theo hợp đồng lao động, thoả ước lao động tập thể (nếu có). </t>
  </si>
  <si>
    <r>
      <t>2. Quyền hạn:</t>
    </r>
    <r>
      <rPr>
        <sz val="13"/>
        <color rgb="FF000000"/>
        <rFont val="Times New Roman"/>
        <family val="1"/>
      </rPr>
      <t> </t>
    </r>
  </si>
  <si>
    <t>- Điều hành người lao động hoàn thành công việc theo hợp đồng (bố trí, điều chuyển, tạm ngừng việc...). </t>
  </si>
  <si>
    <t>- Những vấn đề về lao động không ghi trong hợp đồng lao động này thì áp dụng quy định của thoả ước tập thể, trường hợp chưa có thoả ước tập thể thì áp dụng quy định của pháp luật lao động. </t>
  </si>
  <si>
    <t>- Hợp đồng lao động được làm thành 02 bản có giá trị ngang nhau, mỗi bên giữ một bản và có hiệu lực từ ngày ký. Khi hai bên ký kết phụ lục hợp đồng lao động thì nội dung của phụ lục hợp đồng lao động cũng có giá trị như các nội dung của bản hợp đồng lao động này. </t>
  </si>
  <si>
    <t>NGƯỜI SỬ DỤNG LAO ĐỘNG</t>
  </si>
  <si>
    <t>NGƯỜI LAO ĐỘNG</t>
  </si>
  <si>
    <t>- Tạm hoãn, chấm dứt hợp đồng lao động, kỷ luật người lao động theo quy định của pháp luật, thoả ước lao động tập thể (nếu có) và nội quy lao động của doanh nghiệp</t>
  </si>
  <si>
    <t>HỢP ĐỒNG LAO ĐỘNG MÙA VỤ</t>
  </si>
  <si>
    <t>Giới tính:</t>
  </si>
  <si>
    <t>đồng/tháng</t>
  </si>
  <si>
    <t>HỢP ĐỒNG LAO ĐỘNG</t>
  </si>
  <si>
    <t>(Lương trước thuế, bảo hiểm xã hội, bảo hiểm y tế, bảo hiểm thất nghiệp)</t>
  </si>
  <si>
    <t>- Bảo hiểm xã hội và bảo hiểm y tế (10): Theo quy định của pháp luật hiện hành</t>
  </si>
  <si>
    <t>PHỤ LỤC HỢP ĐỒNG LAO ĐỘNG</t>
  </si>
  <si>
    <t>Căn cứ hợp đồng lao động số:</t>
  </si>
  <si>
    <t>của hợp đồng mà hai bên đã ký kết như sau:</t>
  </si>
  <si>
    <t>1. Nội dung thay đổi:</t>
  </si>
  <si>
    <t>- Mức lương chính tại thời điểm ký hợp đồng (8)</t>
  </si>
  <si>
    <t>- Mức lương chính tại thời điểm ký hợp đồng (8):</t>
  </si>
  <si>
    <t>- Hệ số lương:</t>
  </si>
  <si>
    <t>Bậc:</t>
  </si>
  <si>
    <t>Hệ số:</t>
  </si>
  <si>
    <t>- Mức lương mới:</t>
  </si>
  <si>
    <t>2. Thời gian thực hiện:</t>
  </si>
  <si>
    <t xml:space="preserve">- Bắt đầu từ ngày </t>
  </si>
  <si>
    <t>đến khi có sự thay đổi</t>
  </si>
  <si>
    <t>Phụ lục này là bộ phận của hợp đồng lao động số</t>
  </si>
  <si>
    <t>và được lập thành</t>
  </si>
  <si>
    <t>02 (hai) bản có giá trị như nhau, mỗi bên giữ 01 (một) bản và là cơ sở để giải quyết khi có tranh</t>
  </si>
  <si>
    <t>chấp lao động.</t>
  </si>
  <si>
    <t>V/v Chấm dứt HĐLĐ</t>
  </si>
  <si>
    <t>- Căn cứ vào Nội Quy Công ty;</t>
  </si>
  <si>
    <t>- Căn cứ vào chức năng và quyền hạn của Ban Giám Đốc Công ty;</t>
  </si>
  <si>
    <t>BAN GIÁM ĐỐC CÔNG TY</t>
  </si>
  <si>
    <t>QUYẾT ĐỊNH</t>
  </si>
  <si>
    <r>
      <t>Điều 1</t>
    </r>
    <r>
      <rPr>
        <sz val="14"/>
        <rFont val="Times New Roman"/>
        <family val="1"/>
      </rPr>
      <t>.</t>
    </r>
    <r>
      <rPr>
        <b/>
        <sz val="14"/>
        <rFont val="Times New Roman"/>
        <family val="1"/>
      </rPr>
      <t xml:space="preserve"> </t>
    </r>
    <r>
      <rPr>
        <sz val="14"/>
        <rFont val="Times New Roman"/>
        <family val="1"/>
      </rPr>
      <t>Chấm dứt HĐLĐ đối với nhân viên:</t>
    </r>
  </si>
  <si>
    <t>Số thẻ:</t>
  </si>
  <si>
    <t>Đơn vị làm việc:</t>
  </si>
  <si>
    <t>Nhân viên</t>
  </si>
  <si>
    <r>
      <t>Điều 2</t>
    </r>
    <r>
      <rPr>
        <sz val="14"/>
        <rFont val="Times New Roman"/>
        <family val="1"/>
      </rPr>
      <t>.</t>
    </r>
    <r>
      <rPr>
        <b/>
        <sz val="14"/>
        <rFont val="Times New Roman"/>
        <family val="1"/>
      </rPr>
      <t xml:space="preserve"> </t>
    </r>
    <r>
      <rPr>
        <sz val="14"/>
        <rFont val="Times New Roman"/>
        <family val="1"/>
        <charset val="163"/>
      </rPr>
      <t>Mọi chế độ và quyền lợi của nhân viên trên được hưởng theo quy định của Công ty.</t>
    </r>
  </si>
  <si>
    <r>
      <rPr>
        <b/>
        <sz val="14"/>
        <rFont val="Times New Roman"/>
        <family val="1"/>
      </rPr>
      <t>Điều 3</t>
    </r>
    <r>
      <rPr>
        <sz val="14"/>
        <rFont val="Times New Roman"/>
        <family val="1"/>
      </rPr>
      <t>. Quyết định có hiệu lực kể từ ngày ký, các nhân viên và  đơn vị có liên quan chịu trách nhiệm thi hành Quyết định này./.</t>
    </r>
  </si>
  <si>
    <t>-Nơi nhận:</t>
  </si>
  <si>
    <t>- Nhân viên có tên ở Điều 1;</t>
  </si>
  <si>
    <t>- Thông báo;</t>
  </si>
  <si>
    <t>- Lưu VT, NS.</t>
  </si>
  <si>
    <t>- Căn cứ Bộ luật lao động ngày 18 tháng 06 năm 2012;</t>
  </si>
  <si>
    <t>- Xét đơn xin nghỉ việc của nhân viên;</t>
  </si>
  <si>
    <t>Chức vụ:</t>
  </si>
  <si>
    <t>Lý do: Giải quyết theo nguyện vọng của người lao động</t>
  </si>
  <si>
    <t xml:space="preserve">QUYẾT ĐỊNH CỦA BAN GIÁM ĐỐC
</t>
  </si>
  <si>
    <t>V/v điều chỉnh lương cho công nhân viên</t>
  </si>
  <si>
    <r>
      <t>Điều 1</t>
    </r>
    <r>
      <rPr>
        <sz val="14"/>
        <rFont val="Times New Roman"/>
        <family val="1"/>
      </rPr>
      <t>.</t>
    </r>
    <r>
      <rPr>
        <b/>
        <sz val="14"/>
        <rFont val="Times New Roman"/>
        <family val="1"/>
      </rPr>
      <t xml:space="preserve"> </t>
    </r>
    <r>
      <rPr>
        <sz val="14"/>
        <rFont val="Times New Roman"/>
        <family val="1"/>
      </rPr>
      <t>Điều chỉnh lương cho Ông (bà) có tên sau:</t>
    </r>
  </si>
  <si>
    <t>Họ tên</t>
  </si>
  <si>
    <t>Chức vụ</t>
  </si>
  <si>
    <t>Lương cũ</t>
  </si>
  <si>
    <t>Lương mới</t>
  </si>
  <si>
    <t>135350965</t>
  </si>
  <si>
    <t>Mức Đóng</t>
  </si>
  <si>
    <t>8333491091</t>
  </si>
  <si>
    <t>8333491084</t>
  </si>
  <si>
    <t>8030775432</t>
  </si>
  <si>
    <t>8012989311</t>
  </si>
  <si>
    <t>8333491101</t>
  </si>
  <si>
    <t>31/12/2013</t>
  </si>
  <si>
    <t>31/08/2009</t>
  </si>
  <si>
    <t>05/08/2009</t>
  </si>
  <si>
    <t>DANH SÁCH NHÂN SỰ</t>
  </si>
  <si>
    <t>Thôn Dẫu</t>
  </si>
  <si>
    <t>Sơn Dương</t>
  </si>
  <si>
    <t>Sơn Nam</t>
  </si>
  <si>
    <t>CA. Hà Nam</t>
  </si>
  <si>
    <t>Tham gia BH</t>
  </si>
  <si>
    <t>Ngày cấp
 MST</t>
  </si>
  <si>
    <t>Chứng minh thư nhân dân</t>
  </si>
  <si>
    <t>Điện thoại liên hệ</t>
  </si>
  <si>
    <t>Hà Nội, ngày</t>
  </si>
  <si>
    <t>/HĐMV/HVKT</t>
  </si>
  <si>
    <r>
      <t xml:space="preserve">Chúng tôi, một bên là Ông: </t>
    </r>
    <r>
      <rPr>
        <b/>
        <sz val="13"/>
        <color theme="1"/>
        <rFont val="Times New Roman"/>
        <family val="1"/>
      </rPr>
      <t xml:space="preserve">Nguyễn  Văn Hoàng </t>
    </r>
    <r>
      <rPr>
        <sz val="13"/>
        <color theme="1"/>
        <rFont val="Times New Roman"/>
        <family val="1"/>
      </rPr>
      <t xml:space="preserve">         Quốc tịch: Việt Nam</t>
    </r>
  </si>
  <si>
    <t>001</t>
  </si>
  <si>
    <t>(đã bao gồm bảo hiểm xã hội 18%, bảo hiểm y tế 3%, nghỉ hàng năm 4%)</t>
  </si>
  <si>
    <t>Nguyễn Văn Hoàng</t>
  </si>
  <si>
    <t>(Ký,  đóng dấu)</t>
  </si>
  <si>
    <r>
      <t xml:space="preserve">- Loại hợp đồng lao động (3): </t>
    </r>
    <r>
      <rPr>
        <b/>
        <sz val="13"/>
        <color theme="1" tint="4.9989318521683403E-2"/>
        <rFont val="Times New Roman"/>
        <family val="1"/>
      </rPr>
      <t>12 tháng</t>
    </r>
  </si>
  <si>
    <r>
      <t xml:space="preserve">- Loại hợp đồng lao động (3): </t>
    </r>
    <r>
      <rPr>
        <b/>
        <sz val="13"/>
        <color theme="1" tint="4.9989318521683403E-2"/>
        <rFont val="Times New Roman"/>
        <family val="1"/>
      </rPr>
      <t>Thời vụ 2.5 tháng</t>
    </r>
  </si>
  <si>
    <r>
      <t xml:space="preserve">- Loại hợp đồng lao động (3): </t>
    </r>
    <r>
      <rPr>
        <b/>
        <sz val="13"/>
        <color theme="1" tint="4.9989318521683403E-2"/>
        <rFont val="Times New Roman"/>
        <family val="1"/>
      </rPr>
      <t>Không xác định thời hạn</t>
    </r>
  </si>
  <si>
    <t>Với mẫu hợp đồng này, các bạn chỉ cần nhập cho tôi 
dữ liệu vào 3 ô, các ô còn lại sẽ tự động lấy công thức
- Nhập mã nhân viên vào ô X1
- Nhập ngày tháng năm ký hợp đồng vào ô R4
- Nhập mức lương cơ bản vào ô X35</t>
  </si>
  <si>
    <t>004</t>
  </si>
  <si>
    <t>Với mẫu hợp đồng này, các bạn chỉ cần nhập cho tôi 
dữ liệu vào 3 ô, các ô còn lại sẽ tự động lấy công thức
- Nhập mã nhân viên vào ô V1
- Nhập ngày tháng năm ký hợp đồng vào ô P4
- Nhập mức lương cơ bản vào ô V35</t>
  </si>
  <si>
    <t>………………….</t>
  </si>
  <si>
    <t>NAM và nhu cầu sử dụng lao động, hai bên cùng nhau thỏa thuận thay đổi một số nội dung</t>
  </si>
  <si>
    <t>ký tại HỌC VIỆN KẾ TOÁN VIỆT</t>
  </si>
  <si>
    <t>Nguyễn Văn Học</t>
  </si>
  <si>
    <t>Lý Thị Đào</t>
  </si>
  <si>
    <t>Cù Thị Bình</t>
  </si>
  <si>
    <t>Nguyễn Thị Thiết</t>
  </si>
  <si>
    <t>Nguyễn Thị Minh</t>
  </si>
  <si>
    <t>Nguyễn Thị Hằng</t>
  </si>
  <si>
    <t>Trần Văn Khánh</t>
  </si>
  <si>
    <t>Nguyễn Thị Cúc</t>
  </si>
  <si>
    <t>Ngô Thị Phúc</t>
  </si>
  <si>
    <t>Trần Thị Loan</t>
  </si>
  <si>
    <t>Tôi cam đoan số liệu khai trên là đúng và chịu trách nhiệm trước pháp luật về những</t>
  </si>
  <si>
    <t>số liệu đã kê khai./.</t>
  </si>
  <si>
    <r>
      <t xml:space="preserve">triệu đồng </t>
    </r>
    <r>
      <rPr>
        <i/>
        <sz val="13"/>
        <color theme="1"/>
        <rFont val="Times New Roman"/>
        <family val="1"/>
      </rPr>
      <t>(ghi bằng chữ: Bảy tám triệu đồng chẵn)</t>
    </r>
  </si>
  <si>
    <t>thuế thu nhập cá nhân theo quy định của Luật thuế thu nhập cá nhân.</t>
  </si>
  <si>
    <r>
      <t>Điều 2</t>
    </r>
    <r>
      <rPr>
        <sz val="14"/>
        <rFont val="Times New Roman"/>
        <family val="1"/>
      </rPr>
      <t>. Mức lương mới của Ông (bà) có tên ở điều 1 được hưởng từ ngày ……..</t>
    </r>
  </si>
  <si>
    <t>- Căn cứ vào tình hình thực tế</t>
  </si>
  <si>
    <r>
      <t xml:space="preserve">Đại diện cho (1): </t>
    </r>
    <r>
      <rPr>
        <b/>
        <sz val="13"/>
        <color theme="1"/>
        <rFont val="Times New Roman"/>
        <family val="1"/>
      </rPr>
      <t>CÔNG TY ABC</t>
    </r>
  </si>
  <si>
    <r>
      <t xml:space="preserve">Địa chỉ: </t>
    </r>
    <r>
      <rPr>
        <b/>
        <sz val="13"/>
        <color theme="1"/>
        <rFont val="Times New Roman"/>
        <family val="1"/>
      </rPr>
      <t>44 Huỳnh Văn Bánh, Quận 3, Tp. HCM</t>
    </r>
  </si>
  <si>
    <t xml:space="preserve">Tôi cam kết rằng tổng thu nhập năm 2017 của tôi không vượt quá: 78.000.000
</t>
  </si>
  <si>
    <r>
      <t xml:space="preserve">Tôi đề nghị </t>
    </r>
    <r>
      <rPr>
        <b/>
        <sz val="13"/>
        <color theme="1"/>
        <rFont val="Times New Roman"/>
        <family val="1"/>
      </rPr>
      <t>CÔNG TY ABC</t>
    </r>
    <r>
      <rPr>
        <sz val="13"/>
        <color theme="1"/>
        <rFont val="Times New Roman"/>
        <family val="1"/>
      </rPr>
      <t xml:space="preserve"> tạm thời chưa thực hiện kháu trừ 10%</t>
    </r>
  </si>
  <si>
    <r>
      <rPr>
        <b/>
        <sz val="13"/>
        <color theme="1"/>
        <rFont val="Times New Roman"/>
        <family val="1"/>
      </rPr>
      <t>Kính gửi:</t>
    </r>
    <r>
      <rPr>
        <sz val="13"/>
        <color theme="1"/>
        <rFont val="Times New Roman"/>
        <family val="1"/>
      </rPr>
      <t xml:space="preserve"> CÔNG TY ABC</t>
    </r>
  </si>
  <si>
    <t>CÔNG TY ABC</t>
  </si>
  <si>
    <t>- Căn cứ vào Điều lệ hoạt động của CÔNG TY ABC</t>
  </si>
  <si>
    <t>TP.HCM, ngày</t>
  </si>
  <si>
    <r>
      <t xml:space="preserve"> Hợp đồng này làm tại </t>
    </r>
    <r>
      <rPr>
        <b/>
        <sz val="13"/>
        <color rgb="FF000000"/>
        <rFont val="Times New Roman"/>
        <family val="1"/>
      </rPr>
      <t>CÔNG TY ABC</t>
    </r>
    <r>
      <rPr>
        <sz val="13"/>
        <color rgb="FF000000"/>
        <rFont val="Times New Roman"/>
        <family val="1"/>
      </rPr>
      <t xml:space="preserve"> ngày </t>
    </r>
    <r>
      <rPr>
        <b/>
        <sz val="13"/>
        <color rgb="FF000000"/>
        <rFont val="Times New Roman"/>
        <family val="1"/>
      </rPr>
      <t xml:space="preserve"> </t>
    </r>
  </si>
  <si>
    <t>44 Huỳnh Văn Bánh, Quận 3, Tp. HCM</t>
  </si>
  <si>
    <r>
      <t xml:space="preserve">- Địa điểm làm việc (4): </t>
    </r>
    <r>
      <rPr>
        <b/>
        <sz val="13"/>
        <color theme="1" tint="4.9989318521683403E-2"/>
        <rFont val="Times New Roman"/>
        <family val="1"/>
      </rPr>
      <t>CÔNG TY ABC</t>
    </r>
  </si>
  <si>
    <t>- Địa điểm làm việc (4): CÔNG TY 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</si>
</sst>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_(* \(#,##0\);_(* &quot;-&quot;_);_(@_)"/>
    <numFmt numFmtId="43" formatCode="_(* #,##0.00_);_(* \(#,##0.00\);_(* &quot;-&quot;??_);_(@_)"/>
    <numFmt numFmtId="164" formatCode="&quot;Ngày&quot;\ dd\.mm\.yyyy"/>
    <numFmt numFmtId="165" formatCode="_(* #,##0_);_(* \(#,##0\);_(* &quot;-&quot;??_);_(@_)"/>
    <numFmt numFmtId="166" formatCode="_(* #,##0.0_);_(* \(#,##0.0\);_(* &quot;-&quot;??_);_(@_)"/>
    <numFmt numFmtId="167" formatCode="mm/dd/yyyy"/>
    <numFmt numFmtId="168" formatCode="mm\ &quot;tháng&quot;\ dd\ &quot;năm&quot;\ yyyy"/>
    <numFmt numFmtId="169" formatCode="dd\ &quot;tháng&quot;\ mm\ &quot;năm&quot;\ yyyy"/>
    <numFmt numFmtId="170" formatCode="dd"/>
    <numFmt numFmtId="171" formatCode="ddmmyy"/>
    <numFmt numFmtId="172" formatCode="mm\ yy"/>
  </numFmts>
  <fonts count="45">
    <font>
      <sz val="11"/>
      <color theme="1"/>
      <name val="Calibri"/>
      <family val="2"/>
      <scheme val="minor"/>
    </font>
    <font>
      <b/>
      <sz val="12"/>
      <name val="Times New Roman"/>
      <family val="1"/>
    </font>
    <font>
      <b/>
      <sz val="14"/>
      <name val="Times New Roman"/>
      <family val="1"/>
    </font>
    <font>
      <sz val="10"/>
      <name val="Times New Roman"/>
      <family val="1"/>
    </font>
    <font>
      <sz val="11"/>
      <color theme="1"/>
      <name val="Calibri"/>
      <family val="2"/>
      <scheme val="minor"/>
    </font>
    <font>
      <sz val="10"/>
      <color theme="1"/>
      <name val="Encysoft Times"/>
      <family val="2"/>
    </font>
    <font>
      <sz val="11"/>
      <color theme="1"/>
      <name val="Calibri"/>
      <family val="2"/>
      <charset val="129"/>
      <scheme val="minor"/>
    </font>
    <font>
      <sz val="12"/>
      <color theme="1"/>
      <name val="Times New Roman"/>
      <family val="1"/>
    </font>
    <font>
      <b/>
      <sz val="12"/>
      <color theme="1"/>
      <name val="Times New Roman"/>
      <family val="1"/>
    </font>
    <font>
      <sz val="12"/>
      <color rgb="FFFF0000"/>
      <name val="Times New Roman"/>
      <family val="1"/>
    </font>
    <font>
      <sz val="12"/>
      <color theme="1"/>
      <name val="Times New Roman"/>
      <family val="1"/>
      <charset val="186"/>
    </font>
    <font>
      <sz val="14"/>
      <color rgb="FFFF0000"/>
      <name val="Times New Roman"/>
      <family val="1"/>
    </font>
    <font>
      <sz val="13"/>
      <color theme="1"/>
      <name val="Times New Roman"/>
      <family val="1"/>
    </font>
    <font>
      <i/>
      <sz val="13"/>
      <color theme="1"/>
      <name val="Times New Roman"/>
      <family val="1"/>
    </font>
    <font>
      <b/>
      <sz val="13"/>
      <color theme="1"/>
      <name val="Times New Roman"/>
      <family val="1"/>
    </font>
    <font>
      <sz val="13"/>
      <color theme="1" tint="4.9989318521683403E-2"/>
      <name val="Times New Roman"/>
      <family val="1"/>
    </font>
    <font>
      <b/>
      <sz val="13"/>
      <color theme="1" tint="4.9989318521683403E-2"/>
      <name val="Times New Roman"/>
      <family val="1"/>
    </font>
    <font>
      <i/>
      <sz val="13"/>
      <color theme="1" tint="4.9989318521683403E-2"/>
      <name val="Times New Roman"/>
      <family val="1"/>
    </font>
    <font>
      <b/>
      <sz val="18"/>
      <color theme="1" tint="4.9989318521683403E-2"/>
      <name val="Times New Roman"/>
      <family val="1"/>
    </font>
    <font>
      <b/>
      <sz val="13"/>
      <color rgb="FFFF0000"/>
      <name val="Times New Roman"/>
      <family val="1"/>
    </font>
    <font>
      <sz val="13"/>
      <color rgb="FFFF0000"/>
      <name val="Times New Roman"/>
      <family val="1"/>
    </font>
    <font>
      <sz val="13"/>
      <color rgb="FF000000"/>
      <name val="Times New Roman"/>
      <family val="1"/>
    </font>
    <font>
      <b/>
      <sz val="13"/>
      <color rgb="FF000000"/>
      <name val="Times New Roman"/>
      <family val="1"/>
    </font>
    <font>
      <i/>
      <sz val="13"/>
      <color rgb="FFFF0000"/>
      <name val="Times New Roman"/>
      <family val="1"/>
    </font>
    <font>
      <sz val="12.5"/>
      <color rgb="FF000000"/>
      <name val="Times New Roman"/>
      <family val="1"/>
    </font>
    <font>
      <i/>
      <sz val="12"/>
      <color theme="1"/>
      <name val="Times New Roman"/>
      <family val="1"/>
    </font>
    <font>
      <sz val="10"/>
      <name val="Arial"/>
      <family val="2"/>
    </font>
    <font>
      <i/>
      <sz val="12"/>
      <name val="Times New Roman"/>
      <family val="1"/>
    </font>
    <font>
      <sz val="14"/>
      <name val="Times New Roman"/>
      <family val="1"/>
    </font>
    <font>
      <b/>
      <sz val="16"/>
      <name val="Times New Roman"/>
      <family val="1"/>
      <charset val="163"/>
    </font>
    <font>
      <b/>
      <sz val="16"/>
      <name val="Times New Roman"/>
      <family val="1"/>
    </font>
    <font>
      <sz val="14"/>
      <name val="Times New Roman"/>
      <family val="1"/>
      <charset val="163"/>
    </font>
    <font>
      <b/>
      <i/>
      <sz val="11"/>
      <name val="Times New Roman"/>
      <family val="1"/>
    </font>
    <font>
      <sz val="11"/>
      <name val="Times New Roman"/>
      <family val="1"/>
    </font>
    <font>
      <b/>
      <sz val="13"/>
      <name val="Times New Roman"/>
      <family val="1"/>
    </font>
    <font>
      <b/>
      <i/>
      <sz val="13"/>
      <color theme="1"/>
      <name val="Times New Roman"/>
      <family val="1"/>
    </font>
    <font>
      <b/>
      <sz val="14"/>
      <color rgb="FFFF0000"/>
      <name val="Times New Roman"/>
      <family val="1"/>
    </font>
    <font>
      <b/>
      <sz val="18"/>
      <color theme="1"/>
      <name val="Times New Roman"/>
      <family val="1"/>
    </font>
    <font>
      <b/>
      <sz val="14"/>
      <color theme="1"/>
      <name val="Times New Roman"/>
      <family val="1"/>
    </font>
    <font>
      <sz val="14"/>
      <color theme="1"/>
      <name val="Times New Roman"/>
      <family val="1"/>
    </font>
    <font>
      <sz val="10"/>
      <color theme="1"/>
      <name val="Times New Roman"/>
      <family val="1"/>
    </font>
    <font>
      <sz val="12"/>
      <color theme="0"/>
      <name val="Times New Roman"/>
      <family val="1"/>
    </font>
    <font>
      <b/>
      <sz val="30"/>
      <color theme="1"/>
      <name val="Times New Roman"/>
      <family val="1"/>
    </font>
    <font>
      <b/>
      <sz val="13"/>
      <color rgb="FF00B0F0"/>
      <name val="Times New Roman"/>
      <family val="1"/>
    </font>
    <font>
      <b/>
      <sz val="2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7">
    <xf numFmtId="0" fontId="0" fillId="0" borderId="0"/>
    <xf numFmtId="43" fontId="4" fillId="0" borderId="0" applyFont="0" applyFill="0" applyBorder="0" applyAlignment="0" applyProtection="0"/>
    <xf numFmtId="43" fontId="4"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26" fillId="0" borderId="0"/>
  </cellStyleXfs>
  <cellXfs count="211">
    <xf numFmtId="0" fontId="0" fillId="0" borderId="0" xfId="0"/>
    <xf numFmtId="49" fontId="7" fillId="0" borderId="2" xfId="0" applyNumberFormat="1" applyFont="1" applyFill="1" applyBorder="1" applyAlignment="1">
      <alignment horizontal="center" vertical="center"/>
    </xf>
    <xf numFmtId="49" fontId="12" fillId="2" borderId="0" xfId="0" applyNumberFormat="1" applyFont="1" applyFill="1" applyAlignment="1">
      <alignment vertical="center"/>
    </xf>
    <xf numFmtId="0" fontId="12" fillId="2" borderId="0" xfId="0" applyFont="1" applyFill="1" applyAlignment="1">
      <alignment vertical="center"/>
    </xf>
    <xf numFmtId="0" fontId="14" fillId="2" borderId="0" xfId="0" applyFont="1" applyFill="1" applyAlignment="1">
      <alignment horizontal="center" vertical="center"/>
    </xf>
    <xf numFmtId="0" fontId="12" fillId="2" borderId="1" xfId="0" applyFont="1" applyFill="1" applyBorder="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49" fontId="15" fillId="2" borderId="0" xfId="0" applyNumberFormat="1" applyFont="1" applyFill="1" applyAlignment="1">
      <alignment vertical="center"/>
    </xf>
    <xf numFmtId="0" fontId="20" fillId="2" borderId="0" xfId="0" applyFont="1" applyFill="1" applyAlignment="1">
      <alignment vertical="center"/>
    </xf>
    <xf numFmtId="0" fontId="19" fillId="2" borderId="0" xfId="0" applyFont="1" applyFill="1" applyAlignment="1">
      <alignment vertical="center"/>
    </xf>
    <xf numFmtId="0" fontId="15" fillId="2" borderId="0" xfId="0" quotePrefix="1" applyFont="1" applyFill="1" applyAlignment="1">
      <alignment vertical="center"/>
    </xf>
    <xf numFmtId="43" fontId="15" fillId="2" borderId="0" xfId="1" applyFont="1" applyFill="1" applyAlignment="1">
      <alignment horizontal="left" vertical="center"/>
    </xf>
    <xf numFmtId="43" fontId="16" fillId="2" borderId="0" xfId="1" applyFont="1" applyFill="1" applyAlignment="1">
      <alignment vertical="center"/>
    </xf>
    <xf numFmtId="0" fontId="17" fillId="2" borderId="0" xfId="0" applyFont="1" applyFill="1" applyAlignment="1">
      <alignment vertical="center"/>
    </xf>
    <xf numFmtId="165" fontId="15" fillId="2" borderId="0" xfId="0" applyNumberFormat="1" applyFont="1" applyFill="1" applyAlignment="1">
      <alignment vertical="center"/>
    </xf>
    <xf numFmtId="0" fontId="21" fillId="2" borderId="0" xfId="0" quotePrefix="1" applyFont="1" applyFill="1" applyAlignment="1">
      <alignment vertical="center"/>
    </xf>
    <xf numFmtId="0" fontId="22" fillId="2" borderId="0" xfId="0" applyFont="1" applyFill="1" applyAlignment="1">
      <alignment vertical="center"/>
    </xf>
    <xf numFmtId="0" fontId="24" fillId="2" borderId="0" xfId="0" quotePrefix="1" applyFont="1" applyFill="1" applyAlignment="1">
      <alignment vertical="center"/>
    </xf>
    <xf numFmtId="0" fontId="21"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35" fillId="2" borderId="0" xfId="0" applyFont="1" applyFill="1" applyAlignment="1">
      <alignment vertical="center"/>
    </xf>
    <xf numFmtId="0" fontId="3" fillId="2" borderId="0" xfId="36" applyFont="1" applyFill="1" applyAlignment="1">
      <alignment vertical="center"/>
    </xf>
    <xf numFmtId="0" fontId="3" fillId="2" borderId="0" xfId="36" applyFont="1" applyFill="1" applyAlignment="1">
      <alignment horizontal="center" vertical="center"/>
    </xf>
    <xf numFmtId="0" fontId="28" fillId="2" borderId="0" xfId="36" quotePrefix="1" applyFont="1" applyFill="1" applyAlignment="1">
      <alignment vertical="center"/>
    </xf>
    <xf numFmtId="0" fontId="28" fillId="2" borderId="0" xfId="36" quotePrefix="1" applyFont="1" applyFill="1" applyAlignment="1">
      <alignment vertical="center" wrapText="1"/>
    </xf>
    <xf numFmtId="0" fontId="28" fillId="2" borderId="0" xfId="36" applyFont="1" applyFill="1" applyAlignment="1">
      <alignment horizontal="justify" vertical="center"/>
    </xf>
    <xf numFmtId="0" fontId="3" fillId="2" borderId="0" xfId="36" applyFont="1" applyFill="1" applyAlignment="1">
      <alignment horizontal="justify" vertical="center"/>
    </xf>
    <xf numFmtId="0" fontId="28" fillId="2" borderId="0" xfId="36" quotePrefix="1" applyFont="1" applyFill="1" applyAlignment="1">
      <alignment horizontal="justify" vertical="center"/>
    </xf>
    <xf numFmtId="0" fontId="28" fillId="2" borderId="0" xfId="36" quotePrefix="1" applyFont="1" applyFill="1" applyAlignment="1">
      <alignment horizontal="left" vertical="center"/>
    </xf>
    <xf numFmtId="0" fontId="2" fillId="2" borderId="0" xfId="36" applyFont="1" applyFill="1" applyAlignment="1">
      <alignment vertical="center"/>
    </xf>
    <xf numFmtId="49" fontId="11" fillId="2" borderId="0" xfId="36" applyNumberFormat="1" applyFont="1" applyFill="1" applyAlignment="1">
      <alignment vertical="center"/>
    </xf>
    <xf numFmtId="0" fontId="28" fillId="2" borderId="0" xfId="36" applyFont="1" applyFill="1" applyAlignment="1">
      <alignment vertical="center"/>
    </xf>
    <xf numFmtId="49" fontId="28" fillId="2" borderId="0" xfId="36" applyNumberFormat="1" applyFont="1" applyFill="1" applyAlignment="1">
      <alignment vertical="center"/>
    </xf>
    <xf numFmtId="0" fontId="32" fillId="2" borderId="0" xfId="36" quotePrefix="1" applyFont="1" applyFill="1" applyAlignment="1">
      <alignment vertical="center"/>
    </xf>
    <xf numFmtId="0" fontId="1" fillId="2" borderId="0" xfId="36" applyFont="1" applyFill="1" applyAlignment="1">
      <alignment vertical="center"/>
    </xf>
    <xf numFmtId="0" fontId="33" fillId="2" borderId="0" xfId="36" quotePrefix="1" applyFont="1" applyFill="1" applyAlignment="1">
      <alignment vertical="center"/>
    </xf>
    <xf numFmtId="0" fontId="33" fillId="2" borderId="0" xfId="36" applyFont="1" applyFill="1" applyAlignment="1">
      <alignment vertical="center"/>
    </xf>
    <xf numFmtId="49" fontId="36" fillId="2" borderId="0" xfId="36" applyNumberFormat="1" applyFont="1" applyFill="1" applyAlignment="1">
      <alignment vertical="center"/>
    </xf>
    <xf numFmtId="0" fontId="36" fillId="2" borderId="0" xfId="36" applyNumberFormat="1" applyFont="1" applyFill="1" applyAlignment="1">
      <alignment vertical="center"/>
    </xf>
    <xf numFmtId="0" fontId="36" fillId="2" borderId="0" xfId="36" applyFont="1" applyFill="1" applyAlignment="1">
      <alignment vertical="center"/>
    </xf>
    <xf numFmtId="0" fontId="7" fillId="0" borderId="5" xfId="0" applyFont="1" applyFill="1" applyBorder="1" applyAlignment="1">
      <alignment horizontal="center" vertical="center" wrapText="1"/>
    </xf>
    <xf numFmtId="170" fontId="15" fillId="2" borderId="0" xfId="0" applyNumberFormat="1" applyFont="1" applyFill="1" applyAlignment="1">
      <alignment vertical="center"/>
    </xf>
    <xf numFmtId="0" fontId="9" fillId="2" borderId="0" xfId="0" applyNumberFormat="1" applyFont="1" applyFill="1" applyAlignment="1">
      <alignment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164" fontId="7" fillId="0" borderId="2" xfId="0" applyNumberFormat="1" applyFont="1" applyFill="1" applyBorder="1" applyAlignment="1">
      <alignment horizontal="left" vertical="center"/>
    </xf>
    <xf numFmtId="165" fontId="7" fillId="0" borderId="2" xfId="1" applyNumberFormat="1" applyFont="1" applyFill="1" applyBorder="1" applyAlignment="1">
      <alignment horizontal="center" vertical="center"/>
    </xf>
    <xf numFmtId="166" fontId="7" fillId="0" borderId="2" xfId="1" applyNumberFormat="1" applyFont="1" applyFill="1" applyBorder="1" applyAlignment="1">
      <alignment horizontal="center" vertical="center"/>
    </xf>
    <xf numFmtId="167" fontId="7" fillId="0" borderId="2" xfId="0" applyNumberFormat="1" applyFont="1" applyFill="1" applyBorder="1" applyAlignment="1">
      <alignment horizontal="left" vertical="center"/>
    </xf>
    <xf numFmtId="14" fontId="7" fillId="0"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vertical="center"/>
    </xf>
    <xf numFmtId="0" fontId="7" fillId="0" borderId="0" xfId="0" applyFont="1" applyFill="1" applyAlignment="1">
      <alignment vertical="center"/>
    </xf>
    <xf numFmtId="3" fontId="7" fillId="0" borderId="2" xfId="0" applyNumberFormat="1" applyFont="1" applyFill="1" applyBorder="1" applyAlignment="1">
      <alignment horizontal="left" vertical="center"/>
    </xf>
    <xf numFmtId="0" fontId="19" fillId="2" borderId="0" xfId="0" applyFont="1" applyFill="1" applyAlignment="1">
      <alignment horizontal="left" vertical="center"/>
    </xf>
    <xf numFmtId="171" fontId="9" fillId="2" borderId="0" xfId="0" applyNumberFormat="1" applyFont="1" applyFill="1" applyAlignment="1">
      <alignment horizontal="left" vertical="center"/>
    </xf>
    <xf numFmtId="0" fontId="37" fillId="0" borderId="0" xfId="0" applyFont="1" applyFill="1" applyAlignment="1">
      <alignment vertical="center"/>
    </xf>
    <xf numFmtId="167" fontId="37" fillId="0" borderId="0" xfId="0" applyNumberFormat="1" applyFont="1" applyFill="1" applyAlignment="1">
      <alignment vertical="center"/>
    </xf>
    <xf numFmtId="49" fontId="37" fillId="0" borderId="0" xfId="0" applyNumberFormat="1" applyFont="1" applyFill="1" applyAlignment="1">
      <alignment vertical="center"/>
    </xf>
    <xf numFmtId="3" fontId="37" fillId="0" borderId="0" xfId="0" applyNumberFormat="1" applyFont="1" applyFill="1" applyAlignment="1">
      <alignment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49" fontId="7"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14" fontId="39" fillId="0" borderId="0" xfId="0" applyNumberFormat="1" applyFont="1" applyFill="1" applyAlignment="1">
      <alignment horizontal="left" vertical="center"/>
    </xf>
    <xf numFmtId="1" fontId="7" fillId="0" borderId="0" xfId="0" applyNumberFormat="1" applyFont="1" applyFill="1" applyAlignment="1">
      <alignment vertical="center"/>
    </xf>
    <xf numFmtId="43" fontId="7" fillId="0" borderId="0" xfId="1" applyFont="1" applyFill="1" applyAlignment="1">
      <alignment vertical="center"/>
    </xf>
    <xf numFmtId="1" fontId="7" fillId="0" borderId="0" xfId="0" applyNumberFormat="1" applyFont="1" applyFill="1" applyAlignment="1">
      <alignment horizontal="center" vertical="center"/>
    </xf>
    <xf numFmtId="167" fontId="7" fillId="0" borderId="0" xfId="0" applyNumberFormat="1" applyFont="1" applyFill="1" applyAlignment="1">
      <alignment horizontal="left" vertical="center"/>
    </xf>
    <xf numFmtId="49" fontId="7" fillId="0" borderId="0" xfId="0" applyNumberFormat="1" applyFont="1" applyFill="1" applyAlignment="1">
      <alignment horizontal="left" vertical="center"/>
    </xf>
    <xf numFmtId="3" fontId="7" fillId="0" borderId="0" xfId="0" applyNumberFormat="1" applyFont="1" applyFill="1" applyAlignment="1">
      <alignment horizontal="left" vertical="center"/>
    </xf>
    <xf numFmtId="0" fontId="8"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49" fontId="7" fillId="0" borderId="1" xfId="0" applyNumberFormat="1"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167"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wrapText="1"/>
    </xf>
    <xf numFmtId="14" fontId="39" fillId="0" borderId="5" xfId="0" applyNumberFormat="1" applyFont="1" applyFill="1" applyBorder="1" applyAlignment="1">
      <alignment horizontal="center" vertical="center" wrapText="1"/>
    </xf>
    <xf numFmtId="167" fontId="7" fillId="0" borderId="5" xfId="9" applyNumberFormat="1" applyFont="1" applyFill="1" applyBorder="1" applyAlignment="1">
      <alignment horizontal="left" vertical="center"/>
    </xf>
    <xf numFmtId="0" fontId="7" fillId="0" borderId="5" xfId="0" applyFont="1" applyFill="1" applyBorder="1" applyAlignment="1">
      <alignment vertical="center" wrapText="1"/>
    </xf>
    <xf numFmtId="0" fontId="7" fillId="0" borderId="5" xfId="0" applyFont="1" applyFill="1" applyBorder="1" applyAlignment="1">
      <alignment vertical="center"/>
    </xf>
    <xf numFmtId="0" fontId="7" fillId="0" borderId="5" xfId="0" applyFont="1" applyFill="1" applyBorder="1" applyAlignment="1">
      <alignment horizontal="center" vertical="center"/>
    </xf>
    <xf numFmtId="3" fontId="7" fillId="0" borderId="5"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167" fontId="7" fillId="0" borderId="2" xfId="9" applyNumberFormat="1" applyFont="1" applyFill="1" applyBorder="1" applyAlignment="1">
      <alignment horizontal="left" vertical="center"/>
    </xf>
    <xf numFmtId="14" fontId="7" fillId="0" borderId="2" xfId="9" applyNumberFormat="1" applyFont="1" applyFill="1" applyBorder="1" applyAlignment="1">
      <alignment horizontal="left" vertical="center"/>
    </xf>
    <xf numFmtId="49" fontId="7" fillId="0" borderId="2" xfId="9" applyNumberFormat="1" applyFont="1" applyFill="1" applyBorder="1" applyAlignment="1">
      <alignment horizontal="left" vertical="center"/>
    </xf>
    <xf numFmtId="3" fontId="7" fillId="0" borderId="2" xfId="9" applyNumberFormat="1" applyFont="1" applyFill="1" applyBorder="1" applyAlignment="1">
      <alignment horizontal="left" vertical="center"/>
    </xf>
    <xf numFmtId="49" fontId="7" fillId="0" borderId="2" xfId="9" applyNumberFormat="1" applyFont="1" applyFill="1" applyBorder="1" applyAlignment="1">
      <alignment horizontal="center" vertical="center"/>
    </xf>
    <xf numFmtId="49" fontId="7" fillId="0" borderId="2" xfId="0" quotePrefix="1" applyNumberFormat="1" applyFont="1" applyFill="1" applyBorder="1" applyAlignment="1">
      <alignment horizontal="left" vertical="center"/>
    </xf>
    <xf numFmtId="0" fontId="7" fillId="0" borderId="0" xfId="0" applyFont="1" applyFill="1" applyAlignment="1">
      <alignment horizontal="center" vertical="center"/>
    </xf>
    <xf numFmtId="14" fontId="7" fillId="0" borderId="0" xfId="0" applyNumberFormat="1" applyFont="1" applyFill="1" applyAlignment="1">
      <alignment vertical="center"/>
    </xf>
    <xf numFmtId="14" fontId="7" fillId="0" borderId="0" xfId="0" applyNumberFormat="1" applyFont="1" applyFill="1" applyAlignment="1">
      <alignment horizontal="center" vertical="center"/>
    </xf>
    <xf numFmtId="0" fontId="7" fillId="0" borderId="6" xfId="0" applyFont="1" applyFill="1" applyBorder="1" applyAlignment="1">
      <alignment vertical="center"/>
    </xf>
    <xf numFmtId="1" fontId="41" fillId="0" borderId="0" xfId="0" applyNumberFormat="1" applyFont="1" applyFill="1" applyAlignment="1">
      <alignment vertical="center"/>
    </xf>
    <xf numFmtId="14" fontId="7" fillId="0" borderId="2" xfId="9"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49" fontId="37" fillId="0" borderId="0" xfId="0" applyNumberFormat="1" applyFont="1" applyFill="1" applyAlignment="1">
      <alignment horizontal="center" vertical="center"/>
    </xf>
    <xf numFmtId="164" fontId="7" fillId="0" borderId="5" xfId="0" applyNumberFormat="1" applyFont="1" applyFill="1" applyBorder="1" applyAlignment="1">
      <alignment horizontal="left" vertical="center"/>
    </xf>
    <xf numFmtId="165" fontId="7" fillId="0" borderId="5" xfId="1" applyNumberFormat="1" applyFont="1" applyFill="1" applyBorder="1" applyAlignment="1">
      <alignment horizontal="center" vertical="center"/>
    </xf>
    <xf numFmtId="166" fontId="7" fillId="0" borderId="5" xfId="1" applyNumberFormat="1" applyFont="1" applyFill="1" applyBorder="1" applyAlignment="1">
      <alignment horizontal="center" vertical="center"/>
    </xf>
    <xf numFmtId="49" fontId="10" fillId="0" borderId="5" xfId="0" applyNumberFormat="1" applyFont="1" applyFill="1" applyBorder="1" applyAlignment="1">
      <alignment horizontal="left" vertical="center"/>
    </xf>
    <xf numFmtId="167" fontId="10" fillId="0" borderId="5" xfId="0" applyNumberFormat="1" applyFont="1" applyFill="1" applyBorder="1" applyAlignment="1">
      <alignment horizontal="left" vertical="center"/>
    </xf>
    <xf numFmtId="14" fontId="10" fillId="0" borderId="5" xfId="0" applyNumberFormat="1"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0" fontId="7" fillId="0" borderId="3" xfId="0" applyFont="1" applyFill="1" applyBorder="1" applyAlignment="1">
      <alignment vertical="center"/>
    </xf>
    <xf numFmtId="0" fontId="7" fillId="0" borderId="3" xfId="0" applyFont="1" applyFill="1" applyBorder="1" applyAlignment="1">
      <alignment horizontal="center" vertical="center" wrapText="1"/>
    </xf>
    <xf numFmtId="164" fontId="7" fillId="0" borderId="3" xfId="0" applyNumberFormat="1" applyFont="1" applyFill="1" applyBorder="1" applyAlignment="1">
      <alignment horizontal="left" vertical="center"/>
    </xf>
    <xf numFmtId="165" fontId="7" fillId="0" borderId="3" xfId="1" applyNumberFormat="1" applyFont="1" applyFill="1" applyBorder="1" applyAlignment="1">
      <alignment horizontal="center" vertical="center"/>
    </xf>
    <xf numFmtId="166" fontId="7" fillId="0" borderId="3" xfId="1" applyNumberFormat="1" applyFont="1" applyFill="1" applyBorder="1" applyAlignment="1">
      <alignment horizontal="center" vertical="center"/>
    </xf>
    <xf numFmtId="167" fontId="7" fillId="0" borderId="3" xfId="0" applyNumberFormat="1" applyFont="1" applyFill="1" applyBorder="1" applyAlignment="1">
      <alignment horizontal="left" vertical="center"/>
    </xf>
    <xf numFmtId="14" fontId="7" fillId="0" borderId="3" xfId="0" applyNumberFormat="1" applyFont="1" applyFill="1" applyBorder="1" applyAlignment="1">
      <alignment horizontal="center" vertical="center"/>
    </xf>
    <xf numFmtId="14" fontId="7" fillId="0" borderId="3"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14"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left" vertical="center"/>
    </xf>
    <xf numFmtId="49" fontId="7" fillId="0" borderId="3" xfId="0" applyNumberFormat="1" applyFont="1" applyFill="1" applyBorder="1" applyAlignment="1">
      <alignment horizontal="left" vertical="center" wrapText="1"/>
    </xf>
    <xf numFmtId="0" fontId="19" fillId="2" borderId="1" xfId="0" applyFont="1" applyFill="1" applyBorder="1" applyAlignment="1">
      <alignment horizontal="center" vertical="center"/>
    </xf>
    <xf numFmtId="165" fontId="12" fillId="2" borderId="0" xfId="1" applyNumberFormat="1" applyFont="1" applyFill="1" applyAlignment="1">
      <alignment vertical="center"/>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vertical="center"/>
    </xf>
    <xf numFmtId="167" fontId="8" fillId="4" borderId="1" xfId="0" applyNumberFormat="1" applyFont="1" applyFill="1" applyBorder="1" applyAlignment="1">
      <alignment vertical="center"/>
    </xf>
    <xf numFmtId="0" fontId="8" fillId="4" borderId="1" xfId="0" applyFont="1" applyFill="1" applyBorder="1" applyAlignment="1">
      <alignment vertical="center"/>
    </xf>
    <xf numFmtId="3"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42" fillId="0" borderId="0" xfId="0" applyFont="1" applyFill="1" applyAlignment="1">
      <alignment horizontal="center" vertical="center"/>
    </xf>
    <xf numFmtId="49" fontId="8" fillId="4" borderId="7" xfId="0" applyNumberFormat="1" applyFont="1" applyFill="1" applyBorder="1" applyAlignment="1">
      <alignment horizontal="center" vertical="center" wrapText="1"/>
    </xf>
    <xf numFmtId="49" fontId="8" fillId="4" borderId="8"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67" fontId="8" fillId="4" borderId="1"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16" fillId="2" borderId="0" xfId="0" applyFont="1" applyFill="1" applyAlignment="1">
      <alignment horizontal="center" vertical="center"/>
    </xf>
    <xf numFmtId="0" fontId="19" fillId="2" borderId="0" xfId="0" applyFont="1" applyFill="1" applyAlignment="1">
      <alignment horizontal="center" vertical="center"/>
    </xf>
    <xf numFmtId="169" fontId="23" fillId="2" borderId="0" xfId="0" applyNumberFormat="1" applyFont="1" applyFill="1" applyAlignment="1">
      <alignment horizontal="left" vertical="center"/>
    </xf>
    <xf numFmtId="169" fontId="19" fillId="2" borderId="0" xfId="0" applyNumberFormat="1" applyFont="1" applyFill="1" applyAlignment="1">
      <alignment horizontal="left" vertical="center"/>
    </xf>
    <xf numFmtId="0" fontId="19" fillId="2" borderId="0" xfId="0" applyFont="1" applyFill="1" applyAlignment="1">
      <alignment horizontal="left" vertical="center"/>
    </xf>
    <xf numFmtId="0" fontId="21" fillId="2" borderId="0" xfId="0" quotePrefix="1" applyFont="1" applyFill="1" applyAlignment="1">
      <alignment horizontal="left" vertical="center" wrapText="1"/>
    </xf>
    <xf numFmtId="0" fontId="18" fillId="2" borderId="0" xfId="0" applyFont="1" applyFill="1" applyAlignment="1">
      <alignment horizontal="center" vertical="center"/>
    </xf>
    <xf numFmtId="0" fontId="25" fillId="2" borderId="0" xfId="0" applyFont="1" applyFill="1" applyAlignment="1">
      <alignment horizontal="center" vertical="center" wrapText="1"/>
    </xf>
    <xf numFmtId="0" fontId="7" fillId="2" borderId="0" xfId="0" applyFont="1" applyFill="1" applyAlignment="1">
      <alignment horizontal="center" vertical="center" wrapText="1"/>
    </xf>
    <xf numFmtId="0" fontId="17" fillId="2" borderId="0" xfId="0" applyFont="1" applyFill="1" applyAlignment="1">
      <alignment horizontal="center" vertical="center"/>
    </xf>
    <xf numFmtId="49" fontId="15" fillId="3" borderId="0" xfId="0" applyNumberFormat="1" applyFont="1" applyFill="1" applyAlignment="1">
      <alignment horizontal="center" vertical="center"/>
    </xf>
    <xf numFmtId="167" fontId="19" fillId="2" borderId="0" xfId="0" applyNumberFormat="1" applyFont="1" applyFill="1" applyAlignment="1">
      <alignment horizontal="left" vertical="center"/>
    </xf>
    <xf numFmtId="41" fontId="19" fillId="2" borderId="0" xfId="1" applyNumberFormat="1" applyFont="1" applyFill="1" applyAlignment="1">
      <alignment horizontal="right" vertical="center"/>
    </xf>
    <xf numFmtId="165" fontId="16" fillId="3" borderId="0" xfId="1" applyNumberFormat="1" applyFont="1" applyFill="1" applyAlignment="1">
      <alignment horizontal="left" vertical="center"/>
    </xf>
    <xf numFmtId="172" fontId="15" fillId="2" borderId="0" xfId="0" applyNumberFormat="1" applyFont="1" applyFill="1" applyAlignment="1">
      <alignment horizontal="center" vertical="center"/>
    </xf>
    <xf numFmtId="171" fontId="43" fillId="2" borderId="0" xfId="0" applyNumberFormat="1" applyFont="1" applyFill="1" applyAlignment="1">
      <alignment horizontal="left" vertical="top" wrapText="1"/>
    </xf>
    <xf numFmtId="0" fontId="17" fillId="2" borderId="0" xfId="0" applyFont="1" applyFill="1" applyAlignment="1">
      <alignment horizontal="right" vertical="center"/>
    </xf>
    <xf numFmtId="0" fontId="19" fillId="2" borderId="0" xfId="0" applyFont="1" applyFill="1" applyAlignment="1">
      <alignment horizontal="left" vertical="center" shrinkToFit="1"/>
    </xf>
    <xf numFmtId="168" fontId="19" fillId="2" borderId="0" xfId="0" applyNumberFormat="1" applyFont="1" applyFill="1" applyAlignment="1">
      <alignment horizontal="left" vertical="center"/>
    </xf>
    <xf numFmtId="171" fontId="9" fillId="2" borderId="0" xfId="0" applyNumberFormat="1" applyFont="1" applyFill="1" applyAlignment="1">
      <alignment horizontal="left" vertical="center"/>
    </xf>
    <xf numFmtId="168" fontId="15" fillId="2" borderId="0" xfId="0" applyNumberFormat="1" applyFont="1" applyFill="1" applyAlignment="1">
      <alignment horizontal="left" vertical="center"/>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165" fontId="19" fillId="3" borderId="0" xfId="1" applyNumberFormat="1" applyFont="1" applyFill="1" applyAlignment="1">
      <alignment horizontal="left" vertical="center"/>
    </xf>
    <xf numFmtId="0" fontId="15" fillId="2" borderId="0" xfId="0" applyFont="1" applyFill="1" applyAlignment="1">
      <alignment horizontal="right" vertical="center"/>
    </xf>
    <xf numFmtId="169" fontId="20" fillId="2" borderId="0" xfId="0" applyNumberFormat="1" applyFont="1" applyFill="1" applyAlignment="1">
      <alignment horizontal="left" vertical="center"/>
    </xf>
    <xf numFmtId="0" fontId="13" fillId="2" borderId="0" xfId="0" applyFont="1" applyFill="1" applyAlignment="1">
      <alignment horizontal="center"/>
    </xf>
    <xf numFmtId="0" fontId="14" fillId="2" borderId="0" xfId="0" applyFont="1" applyFill="1" applyAlignment="1">
      <alignment horizontal="center" vertical="center"/>
    </xf>
    <xf numFmtId="0" fontId="12" fillId="2" borderId="0" xfId="0" applyFont="1" applyFill="1" applyAlignment="1">
      <alignment horizontal="center" vertical="center"/>
    </xf>
    <xf numFmtId="0" fontId="20" fillId="2" borderId="0" xfId="0" applyFont="1" applyFill="1" applyBorder="1" applyAlignment="1">
      <alignment horizontal="left" vertical="center"/>
    </xf>
    <xf numFmtId="49" fontId="12" fillId="3" borderId="0" xfId="0" applyNumberFormat="1" applyFont="1" applyFill="1" applyAlignment="1">
      <alignment horizontal="center" vertical="center"/>
    </xf>
    <xf numFmtId="0" fontId="44" fillId="2" borderId="0" xfId="0" applyFont="1" applyFill="1" applyAlignment="1">
      <alignment horizontal="center" vertical="center"/>
    </xf>
    <xf numFmtId="0" fontId="20" fillId="2" borderId="10" xfId="0" applyFont="1" applyFill="1" applyBorder="1" applyAlignment="1">
      <alignment horizontal="left" vertical="center"/>
    </xf>
    <xf numFmtId="167" fontId="9" fillId="2" borderId="10" xfId="0" applyNumberFormat="1" applyFont="1" applyFill="1" applyBorder="1" applyAlignment="1">
      <alignment horizontal="left" vertical="center"/>
    </xf>
    <xf numFmtId="0" fontId="2" fillId="2" borderId="10" xfId="36" applyFont="1" applyFill="1" applyBorder="1" applyAlignment="1">
      <alignment horizontal="left" vertical="center" wrapText="1"/>
    </xf>
    <xf numFmtId="0" fontId="28" fillId="2" borderId="0" xfId="36" quotePrefix="1" applyFont="1" applyFill="1" applyAlignment="1">
      <alignment horizontal="left" vertical="center" wrapText="1"/>
    </xf>
    <xf numFmtId="0" fontId="34" fillId="2" borderId="0" xfId="36" applyFont="1" applyFill="1" applyAlignment="1">
      <alignment horizontal="center" vertical="center"/>
    </xf>
    <xf numFmtId="0" fontId="2" fillId="2" borderId="1" xfId="36" applyFont="1" applyFill="1" applyBorder="1" applyAlignment="1">
      <alignment horizontal="center" vertical="center"/>
    </xf>
    <xf numFmtId="0" fontId="36" fillId="2" borderId="1" xfId="36" applyNumberFormat="1" applyFont="1" applyFill="1" applyBorder="1" applyAlignment="1">
      <alignment horizontal="center" vertical="center" shrinkToFit="1"/>
    </xf>
    <xf numFmtId="0" fontId="36" fillId="2" borderId="1" xfId="36" applyFont="1" applyFill="1" applyBorder="1" applyAlignment="1">
      <alignment horizontal="center" vertical="center"/>
    </xf>
    <xf numFmtId="3" fontId="36" fillId="2" borderId="1" xfId="36" applyNumberFormat="1" applyFont="1" applyFill="1" applyBorder="1" applyAlignment="1">
      <alignment horizontal="center" vertical="center"/>
    </xf>
    <xf numFmtId="0" fontId="27" fillId="2" borderId="0" xfId="36" applyFont="1" applyFill="1" applyAlignment="1">
      <alignment horizontal="center" vertical="center"/>
    </xf>
    <xf numFmtId="0" fontId="29" fillId="2" borderId="0" xfId="36" applyFont="1" applyFill="1" applyAlignment="1">
      <alignment horizontal="center" vertical="center"/>
    </xf>
    <xf numFmtId="0" fontId="30" fillId="2" borderId="0" xfId="36" applyFont="1" applyFill="1" applyAlignment="1">
      <alignment horizontal="center" vertical="center"/>
    </xf>
    <xf numFmtId="0" fontId="36" fillId="2" borderId="4" xfId="36" applyFont="1" applyFill="1" applyBorder="1" applyAlignment="1">
      <alignment horizontal="center" vertical="center"/>
    </xf>
    <xf numFmtId="0" fontId="36" fillId="2" borderId="11" xfId="36" applyFont="1" applyFill="1" applyBorder="1" applyAlignment="1">
      <alignment horizontal="center" vertical="center"/>
    </xf>
    <xf numFmtId="0" fontId="36" fillId="2" borderId="9" xfId="36" applyFont="1" applyFill="1" applyBorder="1" applyAlignment="1">
      <alignment horizontal="center" vertical="center"/>
    </xf>
    <xf numFmtId="0" fontId="2" fillId="2" borderId="0" xfId="36" applyFont="1" applyFill="1" applyAlignment="1">
      <alignment horizontal="center" vertical="center" wrapText="1"/>
    </xf>
    <xf numFmtId="0" fontId="2" fillId="2" borderId="0" xfId="36" applyFont="1" applyFill="1" applyAlignment="1">
      <alignment horizontal="left" vertical="center" wrapText="1"/>
    </xf>
    <xf numFmtId="0" fontId="28" fillId="2" borderId="0" xfId="36" applyFont="1" applyFill="1" applyAlignment="1">
      <alignment horizontal="left" vertical="center"/>
    </xf>
    <xf numFmtId="49" fontId="11" fillId="2" borderId="0" xfId="36" applyNumberFormat="1" applyFont="1" applyFill="1" applyAlignment="1">
      <alignment horizontal="left" vertical="center"/>
    </xf>
    <xf numFmtId="0" fontId="11" fillId="2" borderId="0" xfId="36" applyNumberFormat="1" applyFont="1" applyFill="1" applyAlignment="1">
      <alignment horizontal="left" vertical="center"/>
    </xf>
    <xf numFmtId="0" fontId="11" fillId="2" borderId="0" xfId="36" applyNumberFormat="1" applyFont="1" applyFill="1" applyAlignment="1">
      <alignment horizontal="left" vertical="center" shrinkToFit="1"/>
    </xf>
    <xf numFmtId="0" fontId="28" fillId="2" borderId="0" xfId="36" applyFont="1" applyFill="1" applyAlignment="1">
      <alignment horizontal="center" vertical="center"/>
    </xf>
    <xf numFmtId="0" fontId="11" fillId="2" borderId="0" xfId="36" applyFont="1" applyFill="1" applyAlignment="1">
      <alignment horizontal="center" vertical="center"/>
    </xf>
    <xf numFmtId="0" fontId="9" fillId="2" borderId="0" xfId="0" applyFont="1" applyFill="1" applyAlignment="1">
      <alignment horizontal="center" vertical="center"/>
    </xf>
    <xf numFmtId="0" fontId="12" fillId="2" borderId="0" xfId="0" applyFont="1" applyFill="1" applyAlignment="1">
      <alignment vertical="center" wrapText="1"/>
    </xf>
    <xf numFmtId="0" fontId="2" fillId="2" borderId="0" xfId="36" applyFont="1" applyFill="1" applyAlignment="1">
      <alignment horizontal="center" vertical="top" wrapText="1"/>
    </xf>
  </cellXfs>
  <cellStyles count="37">
    <cellStyle name="Comma" xfId="1" builtinId="3"/>
    <cellStyle name="Comma 2" xfId="2"/>
    <cellStyle name="Normal" xfId="0" builtinId="0"/>
    <cellStyle name="Normal 10" xfId="3"/>
    <cellStyle name="Normal 11" xfId="4"/>
    <cellStyle name="Normal 12" xfId="5"/>
    <cellStyle name="Normal 13" xfId="6"/>
    <cellStyle name="Normal 14" xfId="7"/>
    <cellStyle name="Normal 19" xfId="8"/>
    <cellStyle name="Normal 2" xfId="9"/>
    <cellStyle name="Normal 20" xfId="10"/>
    <cellStyle name="Normal 21" xfId="11"/>
    <cellStyle name="Normal 22" xfId="12"/>
    <cellStyle name="Normal 23" xfId="13"/>
    <cellStyle name="Normal 24" xfId="14"/>
    <cellStyle name="Normal 25" xfId="15"/>
    <cellStyle name="Normal 26" xfId="16"/>
    <cellStyle name="Normal 27" xfId="17"/>
    <cellStyle name="Normal 28" xfId="18"/>
    <cellStyle name="Normal 29" xfId="19"/>
    <cellStyle name="Normal 3" xfId="20"/>
    <cellStyle name="Normal 30" xfId="21"/>
    <cellStyle name="Normal 31" xfId="22"/>
    <cellStyle name="Normal 32" xfId="23"/>
    <cellStyle name="Normal 33" xfId="24"/>
    <cellStyle name="Normal 39" xfId="25"/>
    <cellStyle name="Normal 4" xfId="26"/>
    <cellStyle name="Normal 41" xfId="27"/>
    <cellStyle name="Normal 42" xfId="28"/>
    <cellStyle name="Normal 43" xfId="29"/>
    <cellStyle name="Normal 44" xfId="30"/>
    <cellStyle name="Normal 45" xfId="31"/>
    <cellStyle name="Normal 5" xfId="32"/>
    <cellStyle name="Normal 6" xfId="33"/>
    <cellStyle name="Normal 8" xfId="34"/>
    <cellStyle name="Normal 9" xfId="35"/>
    <cellStyle name="Normal_QD tang luong 1" xfId="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171450</xdr:colOff>
      <xdr:row>1</xdr:row>
      <xdr:rowOff>409575</xdr:rowOff>
    </xdr:from>
    <xdr:to>
      <xdr:col>18</xdr:col>
      <xdr:colOff>171450</xdr:colOff>
      <xdr:row>1</xdr:row>
      <xdr:rowOff>411163</xdr:rowOff>
    </xdr:to>
    <xdr:cxnSp macro="">
      <xdr:nvCxnSpPr>
        <xdr:cNvPr id="3" name="Straight Connector 2"/>
        <xdr:cNvCxnSpPr/>
      </xdr:nvCxnSpPr>
      <xdr:spPr>
        <a:xfrm>
          <a:off x="3381375" y="619125"/>
          <a:ext cx="14859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466724</xdr:colOff>
      <xdr:row>0</xdr:row>
      <xdr:rowOff>7911</xdr:rowOff>
    </xdr:from>
    <xdr:to>
      <xdr:col>31</xdr:col>
      <xdr:colOff>514349</xdr:colOff>
      <xdr:row>2</xdr:row>
      <xdr:rowOff>84804</xdr:rowOff>
    </xdr:to>
    <xdr:sp macro="" textlink="">
      <xdr:nvSpPr>
        <xdr:cNvPr id="4" name="Left Arrow 3"/>
        <xdr:cNvSpPr/>
      </xdr:nvSpPr>
      <xdr:spPr>
        <a:xfrm>
          <a:off x="6810374" y="7911"/>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100"/>
            <a:t>Nhập mã nhân viên vào ô này (chỉ nhập 3 số cuối)</a:t>
          </a:r>
        </a:p>
      </xdr:txBody>
    </xdr:sp>
    <xdr:clientData/>
  </xdr:twoCellAnchor>
  <xdr:twoCellAnchor>
    <xdr:from>
      <xdr:col>28</xdr:col>
      <xdr:colOff>9525</xdr:colOff>
      <xdr:row>33</xdr:row>
      <xdr:rowOff>209550</xdr:rowOff>
    </xdr:from>
    <xdr:to>
      <xdr:col>31</xdr:col>
      <xdr:colOff>152400</xdr:colOff>
      <xdr:row>37</xdr:row>
      <xdr:rowOff>85725</xdr:rowOff>
    </xdr:to>
    <xdr:sp macro="" textlink="">
      <xdr:nvSpPr>
        <xdr:cNvPr id="6" name="Left Arrow 5"/>
        <xdr:cNvSpPr/>
      </xdr:nvSpPr>
      <xdr:spPr>
        <a:xfrm rot="413522">
          <a:off x="7724775" y="10744200"/>
          <a:ext cx="1971675" cy="1133475"/>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mức lương cơ bản vào ô này</a:t>
          </a:r>
          <a:r>
            <a:rPr lang="vi-VN"/>
            <a:t> </a:t>
          </a:r>
          <a:r>
            <a:rPr lang="en-US" sz="1100" baseline="0"/>
            <a:t> </a:t>
          </a:r>
          <a:endParaRPr lang="en-US" sz="1100"/>
        </a:p>
      </xdr:txBody>
    </xdr:sp>
    <xdr:clientData/>
  </xdr:twoCellAnchor>
  <xdr:twoCellAnchor>
    <xdr:from>
      <xdr:col>23</xdr:col>
      <xdr:colOff>0</xdr:colOff>
      <xdr:row>2</xdr:row>
      <xdr:rowOff>28575</xdr:rowOff>
    </xdr:from>
    <xdr:to>
      <xdr:col>31</xdr:col>
      <xdr:colOff>47625</xdr:colOff>
      <xdr:row>5</xdr:row>
      <xdr:rowOff>191193</xdr:rowOff>
    </xdr:to>
    <xdr:sp macro="" textlink="">
      <xdr:nvSpPr>
        <xdr:cNvPr id="7" name="Left Arrow 6"/>
        <xdr:cNvSpPr/>
      </xdr:nvSpPr>
      <xdr:spPr>
        <a:xfrm>
          <a:off x="6343650" y="74295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ngày tháng năm ký hợp đồng vào ô này</a:t>
          </a:r>
          <a:r>
            <a:rPr lang="vi-VN"/>
            <a:t> </a:t>
          </a:r>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1</xdr:row>
      <xdr:rowOff>390525</xdr:rowOff>
    </xdr:from>
    <xdr:to>
      <xdr:col>16</xdr:col>
      <xdr:colOff>171450</xdr:colOff>
      <xdr:row>1</xdr:row>
      <xdr:rowOff>392113</xdr:rowOff>
    </xdr:to>
    <xdr:cxnSp macro="">
      <xdr:nvCxnSpPr>
        <xdr:cNvPr id="2" name="Straight Connector 1"/>
        <xdr:cNvCxnSpPr/>
      </xdr:nvCxnSpPr>
      <xdr:spPr>
        <a:xfrm>
          <a:off x="3429000" y="600075"/>
          <a:ext cx="14859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0</xdr:row>
      <xdr:rowOff>9525</xdr:rowOff>
    </xdr:from>
    <xdr:to>
      <xdr:col>29</xdr:col>
      <xdr:colOff>571500</xdr:colOff>
      <xdr:row>2</xdr:row>
      <xdr:rowOff>153093</xdr:rowOff>
    </xdr:to>
    <xdr:sp macro="" textlink="">
      <xdr:nvSpPr>
        <xdr:cNvPr id="5" name="Left Arrow 4"/>
        <xdr:cNvSpPr/>
      </xdr:nvSpPr>
      <xdr:spPr>
        <a:xfrm>
          <a:off x="6829425" y="9525"/>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100"/>
            <a:t>Nhập mã nhân viên vào ô này (chỉ nhập 3 số cuối)</a:t>
          </a:r>
        </a:p>
      </xdr:txBody>
    </xdr:sp>
    <xdr:clientData/>
  </xdr:twoCellAnchor>
  <xdr:twoCellAnchor>
    <xdr:from>
      <xdr:col>21</xdr:col>
      <xdr:colOff>0</xdr:colOff>
      <xdr:row>2</xdr:row>
      <xdr:rowOff>28575</xdr:rowOff>
    </xdr:from>
    <xdr:to>
      <xdr:col>29</xdr:col>
      <xdr:colOff>47625</xdr:colOff>
      <xdr:row>5</xdr:row>
      <xdr:rowOff>191193</xdr:rowOff>
    </xdr:to>
    <xdr:sp macro="" textlink="">
      <xdr:nvSpPr>
        <xdr:cNvPr id="6" name="Left Arrow 5"/>
        <xdr:cNvSpPr/>
      </xdr:nvSpPr>
      <xdr:spPr>
        <a:xfrm>
          <a:off x="6305550" y="676275"/>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ngày tháng năm ký hợp đồng vào ô này</a:t>
          </a:r>
          <a:r>
            <a:rPr lang="vi-VN"/>
            <a:t> </a:t>
          </a:r>
          <a:r>
            <a:rPr lang="en-US" sz="1100"/>
            <a:t> </a:t>
          </a:r>
        </a:p>
      </xdr:txBody>
    </xdr:sp>
    <xdr:clientData/>
  </xdr:twoCellAnchor>
  <xdr:twoCellAnchor>
    <xdr:from>
      <xdr:col>26</xdr:col>
      <xdr:colOff>0</xdr:colOff>
      <xdr:row>34</xdr:row>
      <xdr:rowOff>0</xdr:rowOff>
    </xdr:from>
    <xdr:to>
      <xdr:col>29</xdr:col>
      <xdr:colOff>142875</xdr:colOff>
      <xdr:row>37</xdr:row>
      <xdr:rowOff>190500</xdr:rowOff>
    </xdr:to>
    <xdr:sp macro="" textlink="">
      <xdr:nvSpPr>
        <xdr:cNvPr id="7" name="Left Arrow 6"/>
        <xdr:cNvSpPr/>
      </xdr:nvSpPr>
      <xdr:spPr>
        <a:xfrm rot="413522">
          <a:off x="7677150" y="11029950"/>
          <a:ext cx="1971675" cy="1133475"/>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mức lương cơ bản vào ô này</a:t>
          </a:r>
          <a:r>
            <a:rPr lang="vi-VN"/>
            <a:t> </a:t>
          </a:r>
          <a:r>
            <a:rPr lang="en-US" sz="1100" baseline="0"/>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171450</xdr:colOff>
      <xdr:row>1</xdr:row>
      <xdr:rowOff>390525</xdr:rowOff>
    </xdr:from>
    <xdr:to>
      <xdr:col>16</xdr:col>
      <xdr:colOff>171450</xdr:colOff>
      <xdr:row>1</xdr:row>
      <xdr:rowOff>392113</xdr:rowOff>
    </xdr:to>
    <xdr:cxnSp macro="">
      <xdr:nvCxnSpPr>
        <xdr:cNvPr id="2" name="Straight Connector 1"/>
        <xdr:cNvCxnSpPr/>
      </xdr:nvCxnSpPr>
      <xdr:spPr>
        <a:xfrm>
          <a:off x="3429000" y="600075"/>
          <a:ext cx="14859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34</xdr:row>
      <xdr:rowOff>0</xdr:rowOff>
    </xdr:from>
    <xdr:to>
      <xdr:col>29</xdr:col>
      <xdr:colOff>142875</xdr:colOff>
      <xdr:row>37</xdr:row>
      <xdr:rowOff>190500</xdr:rowOff>
    </xdr:to>
    <xdr:sp macro="" textlink="">
      <xdr:nvSpPr>
        <xdr:cNvPr id="5" name="Left Arrow 4"/>
        <xdr:cNvSpPr/>
      </xdr:nvSpPr>
      <xdr:spPr>
        <a:xfrm rot="413522">
          <a:off x="7677150" y="11029950"/>
          <a:ext cx="1971675" cy="1133475"/>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mức lương cơ bản vào ô này</a:t>
          </a:r>
          <a:r>
            <a:rPr lang="vi-VN"/>
            <a:t> </a:t>
          </a:r>
          <a:r>
            <a:rPr lang="en-US" sz="1100" baseline="0"/>
            <a:t> </a:t>
          </a:r>
          <a:endParaRPr lang="en-US" sz="1100"/>
        </a:p>
      </xdr:txBody>
    </xdr:sp>
    <xdr:clientData/>
  </xdr:twoCellAnchor>
  <xdr:twoCellAnchor>
    <xdr:from>
      <xdr:col>22</xdr:col>
      <xdr:colOff>0</xdr:colOff>
      <xdr:row>0</xdr:row>
      <xdr:rowOff>0</xdr:rowOff>
    </xdr:from>
    <xdr:to>
      <xdr:col>29</xdr:col>
      <xdr:colOff>523875</xdr:colOff>
      <xdr:row>2</xdr:row>
      <xdr:rowOff>143568</xdr:rowOff>
    </xdr:to>
    <xdr:sp macro="" textlink="">
      <xdr:nvSpPr>
        <xdr:cNvPr id="6" name="Left Arrow 5"/>
        <xdr:cNvSpPr/>
      </xdr:nvSpPr>
      <xdr:spPr>
        <a:xfrm>
          <a:off x="6781800" y="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100"/>
            <a:t>Nhập mã nhân viên vào ô này (chỉ nhập 3 số cuối)</a:t>
          </a:r>
        </a:p>
      </xdr:txBody>
    </xdr:sp>
    <xdr:clientData/>
  </xdr:twoCellAnchor>
  <xdr:twoCellAnchor>
    <xdr:from>
      <xdr:col>21</xdr:col>
      <xdr:colOff>0</xdr:colOff>
      <xdr:row>2</xdr:row>
      <xdr:rowOff>19050</xdr:rowOff>
    </xdr:from>
    <xdr:to>
      <xdr:col>29</xdr:col>
      <xdr:colOff>47625</xdr:colOff>
      <xdr:row>5</xdr:row>
      <xdr:rowOff>181668</xdr:rowOff>
    </xdr:to>
    <xdr:sp macro="" textlink="">
      <xdr:nvSpPr>
        <xdr:cNvPr id="7" name="Left Arrow 6"/>
        <xdr:cNvSpPr/>
      </xdr:nvSpPr>
      <xdr:spPr>
        <a:xfrm>
          <a:off x="6305550" y="66675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ngày tháng năm ký hợp đồng vào ô này</a:t>
          </a:r>
          <a:r>
            <a:rPr lang="vi-VN"/>
            <a:t> </a:t>
          </a:r>
          <a:r>
            <a:rPr 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171450</xdr:colOff>
      <xdr:row>1</xdr:row>
      <xdr:rowOff>390525</xdr:rowOff>
    </xdr:from>
    <xdr:to>
      <xdr:col>16</xdr:col>
      <xdr:colOff>171450</xdr:colOff>
      <xdr:row>1</xdr:row>
      <xdr:rowOff>392113</xdr:rowOff>
    </xdr:to>
    <xdr:cxnSp macro="">
      <xdr:nvCxnSpPr>
        <xdr:cNvPr id="2" name="Straight Connector 1"/>
        <xdr:cNvCxnSpPr/>
      </xdr:nvCxnSpPr>
      <xdr:spPr>
        <a:xfrm>
          <a:off x="3429000" y="600075"/>
          <a:ext cx="14859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0</xdr:row>
      <xdr:rowOff>0</xdr:rowOff>
    </xdr:from>
    <xdr:to>
      <xdr:col>29</xdr:col>
      <xdr:colOff>533400</xdr:colOff>
      <xdr:row>2</xdr:row>
      <xdr:rowOff>105468</xdr:rowOff>
    </xdr:to>
    <xdr:sp macro="" textlink="">
      <xdr:nvSpPr>
        <xdr:cNvPr id="5" name="Left Arrow 4"/>
        <xdr:cNvSpPr/>
      </xdr:nvSpPr>
      <xdr:spPr>
        <a:xfrm>
          <a:off x="6791325" y="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100"/>
            <a:t>Nhập mã nhân viên vào ô này (chỉ nhập 3 số cuối)</a:t>
          </a:r>
        </a:p>
      </xdr:txBody>
    </xdr:sp>
    <xdr:clientData/>
  </xdr:twoCellAnchor>
  <xdr:twoCellAnchor>
    <xdr:from>
      <xdr:col>21</xdr:col>
      <xdr:colOff>0</xdr:colOff>
      <xdr:row>2</xdr:row>
      <xdr:rowOff>19050</xdr:rowOff>
    </xdr:from>
    <xdr:to>
      <xdr:col>29</xdr:col>
      <xdr:colOff>47625</xdr:colOff>
      <xdr:row>6</xdr:row>
      <xdr:rowOff>67368</xdr:rowOff>
    </xdr:to>
    <xdr:sp macro="" textlink="">
      <xdr:nvSpPr>
        <xdr:cNvPr id="6" name="Left Arrow 5"/>
        <xdr:cNvSpPr/>
      </xdr:nvSpPr>
      <xdr:spPr>
        <a:xfrm>
          <a:off x="6305550" y="70485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ngày tháng năm ký</a:t>
          </a:r>
          <a:r>
            <a:rPr lang="en-US"/>
            <a:t> </a:t>
          </a:r>
          <a:r>
            <a:rPr lang="en-US" sz="1300" b="0" i="0" u="none" strike="noStrike">
              <a:solidFill>
                <a:schemeClr val="dk1"/>
              </a:solidFill>
              <a:latin typeface="+mn-lt"/>
              <a:ea typeface="+mn-ea"/>
              <a:cs typeface="+mn-cs"/>
            </a:rPr>
            <a:t>phụ lục</a:t>
          </a:r>
          <a:r>
            <a:rPr lang="en-US"/>
            <a:t> </a:t>
          </a:r>
          <a:r>
            <a:rPr lang="vi-VN" sz="1100" b="0" i="0" u="none" strike="noStrike">
              <a:solidFill>
                <a:schemeClr val="dk1"/>
              </a:solidFill>
              <a:latin typeface="+mn-lt"/>
              <a:ea typeface="+mn-ea"/>
              <a:cs typeface="+mn-cs"/>
            </a:rPr>
            <a:t>hợp đồng vào ô này</a:t>
          </a:r>
          <a:r>
            <a:rPr lang="vi-VN"/>
            <a:t> </a:t>
          </a:r>
          <a:r>
            <a:rPr lang="en-US"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161925</xdr:colOff>
      <xdr:row>0</xdr:row>
      <xdr:rowOff>38102</xdr:rowOff>
    </xdr:from>
    <xdr:to>
      <xdr:col>22</xdr:col>
      <xdr:colOff>190499</xdr:colOff>
      <xdr:row>2</xdr:row>
      <xdr:rowOff>209550</xdr:rowOff>
    </xdr:to>
    <xdr:sp macro="" textlink="">
      <xdr:nvSpPr>
        <xdr:cNvPr id="4" name="Rectangle 3"/>
        <xdr:cNvSpPr/>
      </xdr:nvSpPr>
      <xdr:spPr>
        <a:xfrm>
          <a:off x="4419600" y="38102"/>
          <a:ext cx="1762124" cy="723898"/>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en-US" sz="1000">
              <a:latin typeface="Times New Roman" pitchFamily="18" charset="0"/>
              <a:cs typeface="Times New Roman" pitchFamily="18" charset="0"/>
            </a:rPr>
            <a:t>Mẫu số: </a:t>
          </a:r>
          <a:r>
            <a:rPr lang="en-US" sz="1000" b="1">
              <a:latin typeface="Times New Roman" pitchFamily="18" charset="0"/>
              <a:cs typeface="Times New Roman" pitchFamily="18" charset="0"/>
            </a:rPr>
            <a:t>23/CK-TNCN</a:t>
          </a:r>
        </a:p>
        <a:p>
          <a:pPr algn="ctr"/>
          <a:r>
            <a:rPr lang="en-US" sz="1000" i="1">
              <a:latin typeface="Times New Roman" pitchFamily="18" charset="0"/>
              <a:cs typeface="Times New Roman" pitchFamily="18" charset="0"/>
            </a:rPr>
            <a:t>(Ban</a:t>
          </a:r>
          <a:r>
            <a:rPr lang="en-US" sz="1000" i="1" baseline="0">
              <a:latin typeface="Times New Roman" pitchFamily="18" charset="0"/>
              <a:cs typeface="Times New Roman" pitchFamily="18" charset="0"/>
            </a:rPr>
            <a:t> hành kèm theo Thông t</a:t>
          </a:r>
          <a:r>
            <a:rPr lang="vi-VN" sz="1000" i="1" baseline="0">
              <a:latin typeface="Times New Roman" pitchFamily="18" charset="0"/>
              <a:cs typeface="Times New Roman" pitchFamily="18" charset="0"/>
            </a:rPr>
            <a:t>ư</a:t>
          </a:r>
          <a:endParaRPr lang="en-US" sz="1000" i="1" baseline="0">
            <a:latin typeface="Times New Roman" pitchFamily="18" charset="0"/>
            <a:cs typeface="Times New Roman" pitchFamily="18" charset="0"/>
          </a:endParaRPr>
        </a:p>
        <a:p>
          <a:pPr algn="ctr"/>
          <a:r>
            <a:rPr lang="en-US" sz="1000" i="1" baseline="0">
              <a:latin typeface="Times New Roman" pitchFamily="18" charset="0"/>
              <a:cs typeface="Times New Roman" pitchFamily="18" charset="0"/>
            </a:rPr>
            <a:t>số 156/2013/TT-BTC ngày</a:t>
          </a:r>
        </a:p>
        <a:p>
          <a:pPr algn="ctr"/>
          <a:r>
            <a:rPr lang="en-US" sz="1000" i="1" baseline="0">
              <a:latin typeface="Times New Roman" pitchFamily="18" charset="0"/>
              <a:cs typeface="Times New Roman" pitchFamily="18" charset="0"/>
            </a:rPr>
            <a:t>06/11/2013 của Bộ Tài chính)</a:t>
          </a:r>
          <a:endParaRPr lang="en-US" sz="1000" i="1">
            <a:latin typeface="Times New Roman" pitchFamily="18" charset="0"/>
            <a:cs typeface="Times New Roman" pitchFamily="18" charset="0"/>
          </a:endParaRPr>
        </a:p>
      </xdr:txBody>
    </xdr:sp>
    <xdr:clientData/>
  </xdr:twoCellAnchor>
  <xdr:twoCellAnchor>
    <xdr:from>
      <xdr:col>7</xdr:col>
      <xdr:colOff>114300</xdr:colOff>
      <xdr:row>2</xdr:row>
      <xdr:rowOff>57150</xdr:rowOff>
    </xdr:from>
    <xdr:to>
      <xdr:col>13</xdr:col>
      <xdr:colOff>57150</xdr:colOff>
      <xdr:row>2</xdr:row>
      <xdr:rowOff>58738</xdr:rowOff>
    </xdr:to>
    <xdr:cxnSp macro="">
      <xdr:nvCxnSpPr>
        <xdr:cNvPr id="7" name="Straight Connector 6"/>
        <xdr:cNvCxnSpPr/>
      </xdr:nvCxnSpPr>
      <xdr:spPr>
        <a:xfrm>
          <a:off x="2019300" y="609600"/>
          <a:ext cx="151447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28574</xdr:colOff>
      <xdr:row>0</xdr:row>
      <xdr:rowOff>115271</xdr:rowOff>
    </xdr:from>
    <xdr:to>
      <xdr:col>30</xdr:col>
      <xdr:colOff>266699</xdr:colOff>
      <xdr:row>2</xdr:row>
      <xdr:rowOff>401021</xdr:rowOff>
    </xdr:to>
    <xdr:sp macro="" textlink="">
      <xdr:nvSpPr>
        <xdr:cNvPr id="10" name="Left Arrow 9"/>
        <xdr:cNvSpPr/>
      </xdr:nvSpPr>
      <xdr:spPr>
        <a:xfrm rot="413522">
          <a:off x="6696074" y="115271"/>
          <a:ext cx="1971675" cy="838200"/>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100"/>
            <a:t>Nhập mã nhân viên vào ô này (chỉ nhập 3 số cuối)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9525</xdr:colOff>
      <xdr:row>1</xdr:row>
      <xdr:rowOff>352425</xdr:rowOff>
    </xdr:from>
    <xdr:to>
      <xdr:col>19</xdr:col>
      <xdr:colOff>9525</xdr:colOff>
      <xdr:row>1</xdr:row>
      <xdr:rowOff>354013</xdr:rowOff>
    </xdr:to>
    <xdr:cxnSp macro="">
      <xdr:nvCxnSpPr>
        <xdr:cNvPr id="2" name="Straight Connector 1"/>
        <xdr:cNvCxnSpPr/>
      </xdr:nvCxnSpPr>
      <xdr:spPr>
        <a:xfrm>
          <a:off x="3228975" y="561975"/>
          <a:ext cx="14859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0</xdr:row>
      <xdr:rowOff>0</xdr:rowOff>
    </xdr:from>
    <xdr:to>
      <xdr:col>32</xdr:col>
      <xdr:colOff>200025</xdr:colOff>
      <xdr:row>2</xdr:row>
      <xdr:rowOff>134043</xdr:rowOff>
    </xdr:to>
    <xdr:sp macro="" textlink="">
      <xdr:nvSpPr>
        <xdr:cNvPr id="4" name="Left Arrow 3"/>
        <xdr:cNvSpPr/>
      </xdr:nvSpPr>
      <xdr:spPr>
        <a:xfrm>
          <a:off x="6534150" y="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100"/>
            <a:t>Nhập mã nhân viên vào ô này (chỉ nhập 3 số cuối)</a:t>
          </a:r>
        </a:p>
      </xdr:txBody>
    </xdr:sp>
    <xdr:clientData/>
  </xdr:twoCellAnchor>
  <xdr:twoCellAnchor>
    <xdr:from>
      <xdr:col>26</xdr:col>
      <xdr:colOff>161925</xdr:colOff>
      <xdr:row>1</xdr:row>
      <xdr:rowOff>428625</xdr:rowOff>
    </xdr:from>
    <xdr:to>
      <xdr:col>31</xdr:col>
      <xdr:colOff>361950</xdr:colOff>
      <xdr:row>5</xdr:row>
      <xdr:rowOff>134043</xdr:rowOff>
    </xdr:to>
    <xdr:sp macro="" textlink="">
      <xdr:nvSpPr>
        <xdr:cNvPr id="5" name="Left Arrow 4"/>
        <xdr:cNvSpPr/>
      </xdr:nvSpPr>
      <xdr:spPr>
        <a:xfrm>
          <a:off x="6086475" y="638175"/>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ngày tháng</a:t>
          </a:r>
          <a:r>
            <a:rPr lang="en-US" sz="1100" b="0" i="0" u="none" strike="noStrike">
              <a:solidFill>
                <a:schemeClr val="dk1"/>
              </a:solidFill>
              <a:latin typeface="+mn-lt"/>
              <a:ea typeface="+mn-ea"/>
              <a:cs typeface="+mn-cs"/>
            </a:rPr>
            <a:t> QD </a:t>
          </a:r>
          <a:r>
            <a:rPr lang="vi-VN" sz="1100" b="0" i="0" u="none" strike="noStrike">
              <a:solidFill>
                <a:schemeClr val="dk1"/>
              </a:solidFill>
              <a:latin typeface="+mn-lt"/>
              <a:ea typeface="+mn-ea"/>
              <a:cs typeface="+mn-cs"/>
            </a:rPr>
            <a:t>vào ô này</a:t>
          </a:r>
          <a:r>
            <a:rPr lang="vi-VN"/>
            <a:t> </a:t>
          </a:r>
          <a:r>
            <a:rPr lang="en-US" sz="1100"/>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390525</xdr:rowOff>
    </xdr:from>
    <xdr:to>
      <xdr:col>19</xdr:col>
      <xdr:colOff>0</xdr:colOff>
      <xdr:row>1</xdr:row>
      <xdr:rowOff>392113</xdr:rowOff>
    </xdr:to>
    <xdr:cxnSp macro="">
      <xdr:nvCxnSpPr>
        <xdr:cNvPr id="2" name="Straight Connector 1"/>
        <xdr:cNvCxnSpPr/>
      </xdr:nvCxnSpPr>
      <xdr:spPr>
        <a:xfrm>
          <a:off x="3219450" y="600075"/>
          <a:ext cx="148590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314325</xdr:colOff>
      <xdr:row>1</xdr:row>
      <xdr:rowOff>457200</xdr:rowOff>
    </xdr:from>
    <xdr:to>
      <xdr:col>31</xdr:col>
      <xdr:colOff>514350</xdr:colOff>
      <xdr:row>5</xdr:row>
      <xdr:rowOff>114993</xdr:rowOff>
    </xdr:to>
    <xdr:sp macro="" textlink="">
      <xdr:nvSpPr>
        <xdr:cNvPr id="4" name="Left Arrow 3"/>
        <xdr:cNvSpPr/>
      </xdr:nvSpPr>
      <xdr:spPr>
        <a:xfrm>
          <a:off x="6257925" y="66675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vi-VN" sz="1100" b="0" i="0" u="none" strike="noStrike">
              <a:solidFill>
                <a:schemeClr val="dk1"/>
              </a:solidFill>
              <a:latin typeface="+mn-lt"/>
              <a:ea typeface="+mn-ea"/>
              <a:cs typeface="+mn-cs"/>
            </a:rPr>
            <a:t>Nhập ngày tháng</a:t>
          </a:r>
          <a:r>
            <a:rPr lang="en-US" sz="1100" b="0" i="0" u="none" strike="noStrike">
              <a:solidFill>
                <a:schemeClr val="dk1"/>
              </a:solidFill>
              <a:latin typeface="+mn-lt"/>
              <a:ea typeface="+mn-ea"/>
              <a:cs typeface="+mn-cs"/>
            </a:rPr>
            <a:t> QD </a:t>
          </a:r>
          <a:r>
            <a:rPr lang="vi-VN" sz="1100" b="0" i="0" u="none" strike="noStrike">
              <a:solidFill>
                <a:schemeClr val="dk1"/>
              </a:solidFill>
              <a:latin typeface="+mn-lt"/>
              <a:ea typeface="+mn-ea"/>
              <a:cs typeface="+mn-cs"/>
            </a:rPr>
            <a:t>vào ô này</a:t>
          </a:r>
          <a:r>
            <a:rPr lang="vi-VN"/>
            <a:t> </a:t>
          </a:r>
          <a:r>
            <a:rPr lang="en-US" sz="1100"/>
            <a:t> </a:t>
          </a:r>
        </a:p>
      </xdr:txBody>
    </xdr:sp>
    <xdr:clientData/>
  </xdr:twoCellAnchor>
  <xdr:twoCellAnchor>
    <xdr:from>
      <xdr:col>27</xdr:col>
      <xdr:colOff>0</xdr:colOff>
      <xdr:row>0</xdr:row>
      <xdr:rowOff>0</xdr:rowOff>
    </xdr:from>
    <xdr:to>
      <xdr:col>32</xdr:col>
      <xdr:colOff>200025</xdr:colOff>
      <xdr:row>2</xdr:row>
      <xdr:rowOff>86418</xdr:rowOff>
    </xdr:to>
    <xdr:sp macro="" textlink="">
      <xdr:nvSpPr>
        <xdr:cNvPr id="5" name="Left Arrow 4"/>
        <xdr:cNvSpPr/>
      </xdr:nvSpPr>
      <xdr:spPr>
        <a:xfrm>
          <a:off x="6553200" y="0"/>
          <a:ext cx="3248025" cy="791268"/>
        </a:xfrm>
        <a:prstGeom prst="leftArrow">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100"/>
            <a:t>Nhập mã nhân viên vào ô này (chỉ nhập 3 số cuối)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87"/>
  <sheetViews>
    <sheetView zoomScale="80" zoomScaleNormal="80" workbookViewId="0">
      <pane xSplit="4" ySplit="5" topLeftCell="E6" activePane="bottomRight" state="frozen"/>
      <selection pane="topRight" activeCell="E1" sqref="E1"/>
      <selection pane="bottomLeft" activeCell="A6" sqref="A6"/>
      <selection pane="bottomRight" activeCell="E20" sqref="E20"/>
    </sheetView>
  </sheetViews>
  <sheetFormatPr defaultRowHeight="18.75"/>
  <cols>
    <col min="1" max="1" width="4.140625" style="102" customWidth="1"/>
    <col min="2" max="2" width="8.5703125" style="65" customWidth="1"/>
    <col min="3" max="3" width="20.85546875" style="55" customWidth="1"/>
    <col min="4" max="4" width="13.140625" style="65" customWidth="1"/>
    <col min="5" max="5" width="15.42578125" style="66" customWidth="1"/>
    <col min="6" max="7" width="20.140625" style="67" customWidth="1"/>
    <col min="8" max="8" width="11.28515625" style="103" customWidth="1"/>
    <col min="9" max="9" width="12.7109375" style="103" customWidth="1"/>
    <col min="10" max="11" width="6.85546875" style="104" customWidth="1"/>
    <col min="12" max="12" width="8.28515625" style="102" customWidth="1"/>
    <col min="13" max="13" width="6.140625" style="102" customWidth="1"/>
    <col min="14" max="14" width="12.28515625" style="71" customWidth="1"/>
    <col min="15" max="15" width="7.85546875" style="65" customWidth="1"/>
    <col min="16" max="16" width="14.28515625" style="65" customWidth="1"/>
    <col min="17" max="17" width="14.42578125" style="72" customWidth="1"/>
    <col min="18" max="18" width="11.5703125" style="72" customWidth="1"/>
    <col min="19" max="19" width="14" style="72" customWidth="1"/>
    <col min="20" max="20" width="10.28515625" style="72" customWidth="1"/>
    <col min="21" max="21" width="11.7109375" style="72" customWidth="1"/>
    <col min="22" max="22" width="12.140625" style="71" customWidth="1"/>
    <col min="23" max="23" width="14.42578125" style="72" bestFit="1" customWidth="1"/>
    <col min="24" max="24" width="32.42578125" style="72" customWidth="1"/>
    <col min="25" max="25" width="9" style="65" bestFit="1" customWidth="1"/>
    <col min="26" max="26" width="13.28515625" style="72" customWidth="1"/>
    <col min="27" max="27" width="13.28515625" style="73" customWidth="1"/>
    <col min="28" max="28" width="13.28515625" style="72" customWidth="1"/>
    <col min="29" max="29" width="15" style="65" customWidth="1"/>
    <col min="30" max="30" width="16" style="65" customWidth="1"/>
    <col min="31" max="31" width="14.5703125" style="65" customWidth="1"/>
    <col min="32" max="32" width="14" style="65" customWidth="1"/>
    <col min="33" max="33" width="15.140625" style="65" customWidth="1"/>
    <col min="34" max="34" width="14" style="65" customWidth="1"/>
    <col min="35" max="35" width="14.42578125" style="72" customWidth="1"/>
    <col min="36" max="36" width="16" style="72" customWidth="1"/>
    <col min="37" max="37" width="20.140625" style="55" customWidth="1"/>
    <col min="38" max="16384" width="9.140625" style="55"/>
  </cols>
  <sheetData>
    <row r="1" spans="1:37" s="59" customFormat="1" ht="90" customHeight="1">
      <c r="A1" s="139" t="s">
        <v>220</v>
      </c>
      <c r="B1" s="139"/>
      <c r="C1" s="139"/>
      <c r="D1" s="139"/>
      <c r="E1" s="139"/>
      <c r="F1" s="139"/>
      <c r="G1" s="139"/>
      <c r="H1" s="139"/>
      <c r="I1" s="139"/>
      <c r="J1" s="139"/>
      <c r="N1" s="60"/>
      <c r="O1" s="63"/>
      <c r="P1" s="109"/>
      <c r="U1" s="61"/>
      <c r="Y1" s="63"/>
      <c r="AA1" s="62"/>
      <c r="AJ1" s="63"/>
    </row>
    <row r="2" spans="1:37" ht="0.75" customHeight="1">
      <c r="A2" s="64"/>
      <c r="H2" s="106">
        <f ca="1">TODAY()</f>
        <v>42936</v>
      </c>
      <c r="I2" s="69"/>
      <c r="J2" s="70"/>
      <c r="K2" s="70"/>
      <c r="L2" s="68"/>
      <c r="M2" s="68"/>
    </row>
    <row r="3" spans="1:37" s="74" customFormat="1" ht="23.25" customHeight="1">
      <c r="A3" s="142" t="s">
        <v>78</v>
      </c>
      <c r="B3" s="143" t="s">
        <v>41</v>
      </c>
      <c r="C3" s="142" t="s">
        <v>0</v>
      </c>
      <c r="D3" s="143" t="s">
        <v>39</v>
      </c>
      <c r="E3" s="140" t="s">
        <v>226</v>
      </c>
      <c r="F3" s="144" t="s">
        <v>40</v>
      </c>
      <c r="G3" s="144" t="s">
        <v>79</v>
      </c>
      <c r="H3" s="142" t="s">
        <v>9</v>
      </c>
      <c r="I3" s="142" t="s">
        <v>4</v>
      </c>
      <c r="J3" s="142" t="s">
        <v>42</v>
      </c>
      <c r="K3" s="146" t="s">
        <v>207</v>
      </c>
      <c r="L3" s="142" t="s">
        <v>5</v>
      </c>
      <c r="M3" s="142" t="s">
        <v>6</v>
      </c>
      <c r="N3" s="145" t="s">
        <v>2</v>
      </c>
      <c r="O3" s="143" t="s">
        <v>36</v>
      </c>
      <c r="P3" s="140" t="s">
        <v>228</v>
      </c>
      <c r="Q3" s="142" t="s">
        <v>103</v>
      </c>
      <c r="R3" s="142"/>
      <c r="S3" s="142"/>
      <c r="T3" s="142"/>
      <c r="U3" s="142" t="s">
        <v>227</v>
      </c>
      <c r="V3" s="142"/>
      <c r="W3" s="142"/>
      <c r="X3" s="151" t="s">
        <v>103</v>
      </c>
      <c r="Y3" s="143" t="s">
        <v>19</v>
      </c>
      <c r="Z3" s="142" t="s">
        <v>225</v>
      </c>
      <c r="AA3" s="150"/>
      <c r="AB3" s="142"/>
      <c r="AC3" s="143" t="s">
        <v>87</v>
      </c>
      <c r="AD3" s="143"/>
      <c r="AE3" s="143" t="s">
        <v>85</v>
      </c>
      <c r="AF3" s="143"/>
      <c r="AG3" s="148" t="s">
        <v>24</v>
      </c>
      <c r="AH3" s="149"/>
      <c r="AI3" s="143" t="s">
        <v>88</v>
      </c>
      <c r="AJ3" s="143"/>
      <c r="AK3" s="142" t="s">
        <v>3</v>
      </c>
    </row>
    <row r="4" spans="1:37" s="78" customFormat="1" ht="37.5" customHeight="1">
      <c r="A4" s="142"/>
      <c r="B4" s="143"/>
      <c r="C4" s="142"/>
      <c r="D4" s="143"/>
      <c r="E4" s="141"/>
      <c r="F4" s="144"/>
      <c r="G4" s="144"/>
      <c r="H4" s="142"/>
      <c r="I4" s="142"/>
      <c r="J4" s="142"/>
      <c r="K4" s="147"/>
      <c r="L4" s="142"/>
      <c r="M4" s="142"/>
      <c r="N4" s="145"/>
      <c r="O4" s="143"/>
      <c r="P4" s="141"/>
      <c r="Q4" s="133" t="s">
        <v>80</v>
      </c>
      <c r="R4" s="133" t="s">
        <v>81</v>
      </c>
      <c r="S4" s="133" t="s">
        <v>82</v>
      </c>
      <c r="T4" s="133" t="s">
        <v>83</v>
      </c>
      <c r="U4" s="134" t="s">
        <v>10</v>
      </c>
      <c r="V4" s="135" t="s">
        <v>16</v>
      </c>
      <c r="W4" s="136" t="s">
        <v>11</v>
      </c>
      <c r="X4" s="152"/>
      <c r="Y4" s="143"/>
      <c r="Z4" s="133" t="s">
        <v>93</v>
      </c>
      <c r="AA4" s="137" t="s">
        <v>211</v>
      </c>
      <c r="AB4" s="133" t="s">
        <v>79</v>
      </c>
      <c r="AC4" s="138" t="s">
        <v>84</v>
      </c>
      <c r="AD4" s="138" t="s">
        <v>86</v>
      </c>
      <c r="AE4" s="138" t="s">
        <v>84</v>
      </c>
      <c r="AF4" s="138" t="s">
        <v>86</v>
      </c>
      <c r="AG4" s="138" t="s">
        <v>84</v>
      </c>
      <c r="AH4" s="138" t="s">
        <v>86</v>
      </c>
      <c r="AI4" s="138" t="s">
        <v>84</v>
      </c>
      <c r="AJ4" s="138" t="s">
        <v>86</v>
      </c>
      <c r="AK4" s="142"/>
    </row>
    <row r="5" spans="1:37" s="78" customFormat="1" ht="17.25" customHeight="1">
      <c r="A5" s="75"/>
      <c r="B5" s="79"/>
      <c r="C5" s="75"/>
      <c r="D5" s="79"/>
      <c r="E5" s="77"/>
      <c r="F5" s="80"/>
      <c r="G5" s="80"/>
      <c r="H5" s="81"/>
      <c r="I5" s="82"/>
      <c r="J5" s="81"/>
      <c r="K5" s="81"/>
      <c r="L5" s="81"/>
      <c r="M5" s="81"/>
      <c r="N5" s="83"/>
      <c r="O5" s="77"/>
      <c r="P5" s="77"/>
      <c r="Q5" s="76"/>
      <c r="R5" s="76"/>
      <c r="S5" s="76"/>
      <c r="T5" s="76"/>
      <c r="U5" s="84"/>
      <c r="V5" s="83"/>
      <c r="W5" s="85"/>
      <c r="X5" s="85"/>
      <c r="Y5" s="84"/>
      <c r="Z5" s="85"/>
      <c r="AA5" s="86"/>
      <c r="AB5" s="85"/>
      <c r="AC5" s="84"/>
      <c r="AD5" s="84"/>
      <c r="AE5" s="77"/>
      <c r="AF5" s="77"/>
      <c r="AG5" s="77"/>
      <c r="AH5" s="77"/>
      <c r="AI5" s="84"/>
      <c r="AJ5" s="84"/>
      <c r="AK5" s="81"/>
    </row>
    <row r="6" spans="1:37" s="78" customFormat="1" ht="18" customHeight="1">
      <c r="A6" s="42">
        <v>1</v>
      </c>
      <c r="B6" s="87" t="s">
        <v>68</v>
      </c>
      <c r="C6" s="91" t="s">
        <v>245</v>
      </c>
      <c r="D6" s="42" t="s">
        <v>216</v>
      </c>
      <c r="E6" s="42" t="s">
        <v>217</v>
      </c>
      <c r="F6" s="110">
        <v>40542</v>
      </c>
      <c r="G6" s="88"/>
      <c r="H6" s="111">
        <f t="shared" ref="H6:H11" ca="1" si="0">+$H$2-F6</f>
        <v>2394</v>
      </c>
      <c r="I6" s="112">
        <f ca="1">+H6/30</f>
        <v>79.8</v>
      </c>
      <c r="J6" s="42" t="s">
        <v>8</v>
      </c>
      <c r="K6" s="42" t="s">
        <v>78</v>
      </c>
      <c r="L6" s="42" t="s">
        <v>34</v>
      </c>
      <c r="M6" s="42">
        <v>2</v>
      </c>
      <c r="N6" s="89" t="s">
        <v>29</v>
      </c>
      <c r="O6" s="87" t="s">
        <v>43</v>
      </c>
      <c r="P6" s="87"/>
      <c r="Q6" s="90" t="s">
        <v>221</v>
      </c>
      <c r="R6" s="90" t="s">
        <v>44</v>
      </c>
      <c r="S6" s="90" t="s">
        <v>45</v>
      </c>
      <c r="T6" s="90" t="s">
        <v>21</v>
      </c>
      <c r="U6" s="113" t="s">
        <v>27</v>
      </c>
      <c r="V6" s="114" t="s">
        <v>28</v>
      </c>
      <c r="W6" s="115" t="s">
        <v>26</v>
      </c>
      <c r="X6" s="91" t="str">
        <f>CONCATENATE(R6,"-",S6,"-",T6)</f>
        <v>Định Trung-Vĩnh Yên-Vĩnh Phúc</v>
      </c>
      <c r="Y6" s="94" t="s">
        <v>48</v>
      </c>
      <c r="Z6" s="92"/>
      <c r="AA6" s="93"/>
      <c r="AB6" s="92"/>
      <c r="AC6" s="94"/>
      <c r="AD6" s="94"/>
      <c r="AE6" s="87"/>
      <c r="AF6" s="87"/>
      <c r="AG6" s="87"/>
      <c r="AH6" s="87"/>
      <c r="AI6" s="94"/>
      <c r="AJ6" s="94"/>
      <c r="AK6" s="42"/>
    </row>
    <row r="7" spans="1:37" ht="18.75" customHeight="1">
      <c r="A7" s="45">
        <v>2</v>
      </c>
      <c r="B7" s="95" t="s">
        <v>69</v>
      </c>
      <c r="C7" s="46" t="s">
        <v>246</v>
      </c>
      <c r="D7" s="116" t="s">
        <v>66</v>
      </c>
      <c r="E7" s="116" t="s">
        <v>67</v>
      </c>
      <c r="F7" s="47">
        <v>40542</v>
      </c>
      <c r="G7" s="47"/>
      <c r="H7" s="48">
        <f t="shared" ca="1" si="0"/>
        <v>2394</v>
      </c>
      <c r="I7" s="49">
        <f ca="1">+H7/30</f>
        <v>79.8</v>
      </c>
      <c r="J7" s="49" t="s">
        <v>7</v>
      </c>
      <c r="K7" s="49" t="s">
        <v>94</v>
      </c>
      <c r="L7" s="45" t="s">
        <v>34</v>
      </c>
      <c r="M7" s="45">
        <v>2</v>
      </c>
      <c r="N7" s="96" t="s">
        <v>1</v>
      </c>
      <c r="O7" s="107" t="s">
        <v>43</v>
      </c>
      <c r="P7" s="100"/>
      <c r="Q7" s="97" t="s">
        <v>53</v>
      </c>
      <c r="R7" s="51" t="s">
        <v>13</v>
      </c>
      <c r="S7" s="51" t="s">
        <v>37</v>
      </c>
      <c r="T7" s="51" t="s">
        <v>21</v>
      </c>
      <c r="U7" s="54" t="s">
        <v>210</v>
      </c>
      <c r="V7" s="96">
        <v>38326</v>
      </c>
      <c r="W7" s="46" t="s">
        <v>17</v>
      </c>
      <c r="X7" s="46" t="str">
        <f t="shared" ref="X7:X15" si="1">CONCATENATE(R7,"-",S7,"-",T7)</f>
        <v>Ngọc Thanh-Phúc Yên-Vĩnh Phúc</v>
      </c>
      <c r="Y7" s="100" t="s">
        <v>59</v>
      </c>
      <c r="Z7" s="97"/>
      <c r="AA7" s="99"/>
      <c r="AB7" s="97"/>
      <c r="AC7" s="100"/>
      <c r="AD7" s="100"/>
      <c r="AE7" s="100"/>
      <c r="AF7" s="100"/>
      <c r="AG7" s="100"/>
      <c r="AH7" s="98"/>
      <c r="AI7" s="53"/>
      <c r="AJ7" s="53"/>
      <c r="AK7" s="46"/>
    </row>
    <row r="8" spans="1:37" ht="16.5" customHeight="1">
      <c r="A8" s="116">
        <v>3</v>
      </c>
      <c r="B8" s="95" t="s">
        <v>70</v>
      </c>
      <c r="C8" s="46" t="s">
        <v>247</v>
      </c>
      <c r="D8" s="116" t="s">
        <v>63</v>
      </c>
      <c r="E8" s="116" t="s">
        <v>67</v>
      </c>
      <c r="F8" s="47">
        <v>40542</v>
      </c>
      <c r="G8" s="47"/>
      <c r="H8" s="48">
        <f t="shared" ca="1" si="0"/>
        <v>2394</v>
      </c>
      <c r="I8" s="49">
        <f t="shared" ref="I8:I14" ca="1" si="2">+H8/30</f>
        <v>79.8</v>
      </c>
      <c r="J8" s="49" t="s">
        <v>7</v>
      </c>
      <c r="K8" s="49" t="s">
        <v>94</v>
      </c>
      <c r="L8" s="45" t="s">
        <v>34</v>
      </c>
      <c r="M8" s="45">
        <v>2</v>
      </c>
      <c r="N8" s="50">
        <v>29621</v>
      </c>
      <c r="O8" s="108" t="s">
        <v>43</v>
      </c>
      <c r="P8" s="1"/>
      <c r="Q8" s="51" t="s">
        <v>60</v>
      </c>
      <c r="R8" s="51" t="s">
        <v>14</v>
      </c>
      <c r="S8" s="51" t="s">
        <v>37</v>
      </c>
      <c r="T8" s="51" t="s">
        <v>21</v>
      </c>
      <c r="U8" s="54" t="s">
        <v>91</v>
      </c>
      <c r="V8" s="50">
        <v>35465</v>
      </c>
      <c r="W8" s="51" t="s">
        <v>17</v>
      </c>
      <c r="X8" s="46" t="str">
        <f t="shared" si="1"/>
        <v>Đồng Xuân-Phúc Yên-Vĩnh Phúc</v>
      </c>
      <c r="Y8" s="1" t="s">
        <v>59</v>
      </c>
      <c r="Z8" s="51"/>
      <c r="AA8" s="56"/>
      <c r="AB8" s="51"/>
      <c r="AC8" s="1"/>
      <c r="AD8" s="1"/>
      <c r="AE8" s="1"/>
      <c r="AF8" s="1"/>
      <c r="AG8" s="52"/>
      <c r="AH8" s="52"/>
      <c r="AI8" s="52"/>
      <c r="AJ8" s="52"/>
      <c r="AK8" s="46"/>
    </row>
    <row r="9" spans="1:37" ht="16.5" customHeight="1">
      <c r="A9" s="45">
        <v>4</v>
      </c>
      <c r="B9" s="95" t="s">
        <v>71</v>
      </c>
      <c r="C9" s="46" t="s">
        <v>248</v>
      </c>
      <c r="D9" s="116" t="s">
        <v>212</v>
      </c>
      <c r="E9" s="116" t="s">
        <v>217</v>
      </c>
      <c r="F9" s="47">
        <v>40542</v>
      </c>
      <c r="G9" s="47"/>
      <c r="H9" s="48">
        <f t="shared" ca="1" si="0"/>
        <v>2394</v>
      </c>
      <c r="I9" s="49">
        <f ca="1">+H9/30</f>
        <v>79.8</v>
      </c>
      <c r="J9" s="49" t="s">
        <v>7</v>
      </c>
      <c r="K9" s="49" t="s">
        <v>94</v>
      </c>
      <c r="L9" s="45" t="s">
        <v>35</v>
      </c>
      <c r="M9" s="45">
        <v>1</v>
      </c>
      <c r="N9" s="50">
        <v>31542</v>
      </c>
      <c r="O9" s="108" t="s">
        <v>43</v>
      </c>
      <c r="P9" s="1"/>
      <c r="Q9" s="51" t="s">
        <v>46</v>
      </c>
      <c r="R9" s="51" t="s">
        <v>13</v>
      </c>
      <c r="S9" s="51" t="s">
        <v>37</v>
      </c>
      <c r="T9" s="51" t="s">
        <v>21</v>
      </c>
      <c r="U9" s="54" t="s">
        <v>18</v>
      </c>
      <c r="V9" s="50" t="s">
        <v>47</v>
      </c>
      <c r="W9" s="51" t="s">
        <v>20</v>
      </c>
      <c r="X9" s="46" t="str">
        <f t="shared" si="1"/>
        <v>Ngọc Thanh-Phúc Yên-Vĩnh Phúc</v>
      </c>
      <c r="Y9" s="1" t="s">
        <v>49</v>
      </c>
      <c r="Z9" s="51"/>
      <c r="AA9" s="56"/>
      <c r="AB9" s="51"/>
      <c r="AC9" s="1"/>
      <c r="AD9" s="1"/>
      <c r="AE9" s="1"/>
      <c r="AF9" s="1"/>
      <c r="AG9" s="1"/>
      <c r="AH9" s="1"/>
      <c r="AI9" s="101"/>
      <c r="AJ9" s="101"/>
      <c r="AK9" s="46"/>
    </row>
    <row r="10" spans="1:37" ht="16.5" customHeight="1">
      <c r="A10" s="116">
        <v>5</v>
      </c>
      <c r="B10" s="95" t="s">
        <v>72</v>
      </c>
      <c r="C10" s="46" t="s">
        <v>249</v>
      </c>
      <c r="D10" s="116" t="s">
        <v>64</v>
      </c>
      <c r="E10" s="116" t="s">
        <v>67</v>
      </c>
      <c r="F10" s="47">
        <v>40542</v>
      </c>
      <c r="G10" s="47"/>
      <c r="H10" s="48">
        <f t="shared" ca="1" si="0"/>
        <v>2394</v>
      </c>
      <c r="I10" s="49">
        <f t="shared" ca="1" si="2"/>
        <v>79.8</v>
      </c>
      <c r="J10" s="49" t="s">
        <v>7</v>
      </c>
      <c r="K10" s="49" t="s">
        <v>94</v>
      </c>
      <c r="L10" s="45" t="s">
        <v>34</v>
      </c>
      <c r="M10" s="45">
        <v>1</v>
      </c>
      <c r="N10" s="50">
        <v>28491</v>
      </c>
      <c r="O10" s="108" t="s">
        <v>43</v>
      </c>
      <c r="P10" s="1"/>
      <c r="Q10" s="51" t="s">
        <v>222</v>
      </c>
      <c r="R10" s="51" t="s">
        <v>13</v>
      </c>
      <c r="S10" s="51" t="s">
        <v>37</v>
      </c>
      <c r="T10" s="51" t="s">
        <v>21</v>
      </c>
      <c r="U10" s="52" t="s">
        <v>65</v>
      </c>
      <c r="V10" s="50">
        <v>41277</v>
      </c>
      <c r="W10" s="51" t="s">
        <v>17</v>
      </c>
      <c r="X10" s="46" t="str">
        <f t="shared" si="1"/>
        <v>Ngọc Thanh-Phúc Yên-Vĩnh Phúc</v>
      </c>
      <c r="Y10" s="1" t="s">
        <v>48</v>
      </c>
      <c r="Z10" s="51"/>
      <c r="AA10" s="56"/>
      <c r="AB10" s="51"/>
      <c r="AC10" s="1"/>
      <c r="AD10" s="1"/>
      <c r="AE10" s="1"/>
      <c r="AF10" s="1"/>
      <c r="AG10" s="1"/>
      <c r="AH10" s="1"/>
      <c r="AI10" s="53"/>
      <c r="AJ10" s="53"/>
      <c r="AK10" s="46"/>
    </row>
    <row r="11" spans="1:37" ht="16.5" customHeight="1">
      <c r="A11" s="45">
        <v>6</v>
      </c>
      <c r="B11" s="1" t="s">
        <v>73</v>
      </c>
      <c r="C11" s="46" t="s">
        <v>250</v>
      </c>
      <c r="D11" s="116" t="s">
        <v>61</v>
      </c>
      <c r="E11" s="116" t="s">
        <v>67</v>
      </c>
      <c r="F11" s="47">
        <v>40541</v>
      </c>
      <c r="G11" s="47"/>
      <c r="H11" s="48">
        <f t="shared" ca="1" si="0"/>
        <v>2395</v>
      </c>
      <c r="I11" s="49">
        <f t="shared" ca="1" si="2"/>
        <v>79.833333333333329</v>
      </c>
      <c r="J11" s="49" t="s">
        <v>7</v>
      </c>
      <c r="K11" s="49" t="s">
        <v>94</v>
      </c>
      <c r="L11" s="45" t="s">
        <v>34</v>
      </c>
      <c r="M11" s="45">
        <v>1</v>
      </c>
      <c r="N11" s="50">
        <v>26551</v>
      </c>
      <c r="O11" s="108" t="s">
        <v>43</v>
      </c>
      <c r="P11" s="1"/>
      <c r="Q11" s="51" t="s">
        <v>60</v>
      </c>
      <c r="R11" s="51" t="s">
        <v>14</v>
      </c>
      <c r="S11" s="51" t="s">
        <v>37</v>
      </c>
      <c r="T11" s="51" t="s">
        <v>21</v>
      </c>
      <c r="U11" s="52" t="s">
        <v>89</v>
      </c>
      <c r="V11" s="50" t="s">
        <v>90</v>
      </c>
      <c r="W11" s="51" t="s">
        <v>224</v>
      </c>
      <c r="X11" s="46" t="str">
        <f t="shared" si="1"/>
        <v>Đồng Xuân-Phúc Yên-Vĩnh Phúc</v>
      </c>
      <c r="Y11" s="1" t="s">
        <v>48</v>
      </c>
      <c r="Z11" s="51"/>
      <c r="AA11" s="56"/>
      <c r="AB11" s="51"/>
      <c r="AC11" s="1"/>
      <c r="AD11" s="1"/>
      <c r="AE11" s="1"/>
      <c r="AF11" s="1"/>
      <c r="AG11" s="1"/>
      <c r="AH11" s="1"/>
      <c r="AI11" s="1"/>
      <c r="AJ11" s="1"/>
      <c r="AK11" s="46"/>
    </row>
    <row r="12" spans="1:37" ht="16.5" customHeight="1">
      <c r="A12" s="116">
        <v>7</v>
      </c>
      <c r="B12" s="1" t="s">
        <v>74</v>
      </c>
      <c r="C12" s="46" t="s">
        <v>251</v>
      </c>
      <c r="D12" s="116" t="s">
        <v>213</v>
      </c>
      <c r="E12" s="116" t="s">
        <v>217</v>
      </c>
      <c r="F12" s="47">
        <v>40541</v>
      </c>
      <c r="G12" s="47"/>
      <c r="H12" s="48">
        <f t="shared" ref="H12:H14" ca="1" si="3">+$H$2-F12</f>
        <v>2395</v>
      </c>
      <c r="I12" s="49">
        <f t="shared" ca="1" si="2"/>
        <v>79.833333333333329</v>
      </c>
      <c r="J12" s="49" t="s">
        <v>8</v>
      </c>
      <c r="K12" s="49" t="s">
        <v>94</v>
      </c>
      <c r="L12" s="45" t="s">
        <v>35</v>
      </c>
      <c r="M12" s="45">
        <v>1</v>
      </c>
      <c r="N12" s="50">
        <v>34827</v>
      </c>
      <c r="O12" s="108" t="s">
        <v>43</v>
      </c>
      <c r="P12" s="1"/>
      <c r="Q12" s="51" t="s">
        <v>223</v>
      </c>
      <c r="R12" s="51" t="s">
        <v>50</v>
      </c>
      <c r="S12" s="51" t="s">
        <v>51</v>
      </c>
      <c r="T12" s="51" t="s">
        <v>22</v>
      </c>
      <c r="U12" s="52" t="s">
        <v>33</v>
      </c>
      <c r="V12" s="50" t="s">
        <v>25</v>
      </c>
      <c r="W12" s="51" t="s">
        <v>26</v>
      </c>
      <c r="X12" s="46" t="str">
        <f t="shared" si="1"/>
        <v>Đông Lĩnh-Đông Hưng-Thái Bình</v>
      </c>
      <c r="Y12" s="1" t="s">
        <v>48</v>
      </c>
      <c r="Z12" s="51"/>
      <c r="AA12" s="56"/>
      <c r="AB12" s="51"/>
      <c r="AC12" s="1"/>
      <c r="AD12" s="1"/>
      <c r="AE12" s="1"/>
      <c r="AF12" s="1"/>
      <c r="AG12" s="1"/>
      <c r="AH12" s="1"/>
      <c r="AI12" s="53"/>
      <c r="AJ12" s="53"/>
      <c r="AK12" s="46"/>
    </row>
    <row r="13" spans="1:37" ht="16.5" customHeight="1">
      <c r="A13" s="45">
        <v>8</v>
      </c>
      <c r="B13" s="1" t="s">
        <v>75</v>
      </c>
      <c r="C13" s="46" t="s">
        <v>252</v>
      </c>
      <c r="D13" s="116" t="s">
        <v>214</v>
      </c>
      <c r="E13" s="116" t="s">
        <v>218</v>
      </c>
      <c r="F13" s="47">
        <v>40541</v>
      </c>
      <c r="G13" s="47"/>
      <c r="H13" s="48">
        <f ca="1">+$H$2-F13</f>
        <v>2395</v>
      </c>
      <c r="I13" s="49">
        <f t="shared" ca="1" si="2"/>
        <v>79.833333333333329</v>
      </c>
      <c r="J13" s="49" t="s">
        <v>7</v>
      </c>
      <c r="K13" s="49" t="s">
        <v>94</v>
      </c>
      <c r="L13" s="45" t="s">
        <v>38</v>
      </c>
      <c r="M13" s="45">
        <v>1</v>
      </c>
      <c r="N13" s="50" t="s">
        <v>52</v>
      </c>
      <c r="O13" s="108" t="s">
        <v>43</v>
      </c>
      <c r="P13" s="1"/>
      <c r="Q13" s="51" t="s">
        <v>53</v>
      </c>
      <c r="R13" s="51" t="s">
        <v>15</v>
      </c>
      <c r="S13" s="51" t="s">
        <v>54</v>
      </c>
      <c r="T13" s="51" t="s">
        <v>21</v>
      </c>
      <c r="U13" s="52" t="s">
        <v>32</v>
      </c>
      <c r="V13" s="50">
        <v>39389</v>
      </c>
      <c r="W13" s="51" t="s">
        <v>17</v>
      </c>
      <c r="X13" s="46" t="str">
        <f t="shared" si="1"/>
        <v>Cao Minh-Cao Quang-Vĩnh Phúc</v>
      </c>
      <c r="Y13" s="1" t="s">
        <v>48</v>
      </c>
      <c r="Z13" s="51"/>
      <c r="AA13" s="56"/>
      <c r="AB13" s="51"/>
      <c r="AC13" s="1"/>
      <c r="AD13" s="1"/>
      <c r="AE13" s="1"/>
      <c r="AF13" s="1"/>
      <c r="AG13" s="1"/>
      <c r="AH13" s="1"/>
      <c r="AI13" s="53"/>
      <c r="AJ13" s="53"/>
      <c r="AK13" s="46"/>
    </row>
    <row r="14" spans="1:37" ht="16.5" customHeight="1">
      <c r="A14" s="116">
        <v>9</v>
      </c>
      <c r="B14" s="1" t="s">
        <v>76</v>
      </c>
      <c r="C14" s="46" t="s">
        <v>254</v>
      </c>
      <c r="D14" s="116" t="s">
        <v>215</v>
      </c>
      <c r="E14" s="116" t="s">
        <v>219</v>
      </c>
      <c r="F14" s="47">
        <v>40541</v>
      </c>
      <c r="G14" s="47"/>
      <c r="H14" s="48">
        <f t="shared" ca="1" si="3"/>
        <v>2395</v>
      </c>
      <c r="I14" s="49">
        <f t="shared" ca="1" si="2"/>
        <v>79.833333333333329</v>
      </c>
      <c r="J14" s="49" t="s">
        <v>7</v>
      </c>
      <c r="K14" s="49" t="s">
        <v>94</v>
      </c>
      <c r="L14" s="45" t="s">
        <v>38</v>
      </c>
      <c r="M14" s="45">
        <v>1</v>
      </c>
      <c r="N14" s="50" t="s">
        <v>30</v>
      </c>
      <c r="O14" s="108" t="s">
        <v>43</v>
      </c>
      <c r="P14" s="1"/>
      <c r="Q14" s="51" t="s">
        <v>55</v>
      </c>
      <c r="R14" s="51" t="s">
        <v>56</v>
      </c>
      <c r="S14" s="51" t="s">
        <v>57</v>
      </c>
      <c r="T14" s="51" t="s">
        <v>21</v>
      </c>
      <c r="U14" s="52" t="s">
        <v>31</v>
      </c>
      <c r="V14" s="50" t="s">
        <v>58</v>
      </c>
      <c r="W14" s="51" t="s">
        <v>17</v>
      </c>
      <c r="X14" s="46" t="str">
        <f t="shared" si="1"/>
        <v>Tiến Thịnh-Mê Linh-Vĩnh Phúc</v>
      </c>
      <c r="Y14" s="1" t="s">
        <v>59</v>
      </c>
      <c r="Z14" s="51"/>
      <c r="AA14" s="56"/>
      <c r="AB14" s="51"/>
      <c r="AC14" s="1"/>
      <c r="AD14" s="1"/>
      <c r="AE14" s="1"/>
      <c r="AF14" s="1"/>
      <c r="AG14" s="1"/>
      <c r="AH14" s="1"/>
      <c r="AI14" s="53"/>
      <c r="AJ14" s="53"/>
      <c r="AK14" s="46"/>
    </row>
    <row r="15" spans="1:37" ht="18" customHeight="1">
      <c r="A15" s="117">
        <v>10</v>
      </c>
      <c r="B15" s="118" t="s">
        <v>77</v>
      </c>
      <c r="C15" s="119" t="s">
        <v>253</v>
      </c>
      <c r="D15" s="120" t="s">
        <v>62</v>
      </c>
      <c r="E15" s="120" t="s">
        <v>67</v>
      </c>
      <c r="F15" s="121">
        <v>41429</v>
      </c>
      <c r="G15" s="121"/>
      <c r="H15" s="122">
        <f ca="1">+$H$2-F15</f>
        <v>1507</v>
      </c>
      <c r="I15" s="123">
        <f ca="1">+H15/30</f>
        <v>50.233333333333334</v>
      </c>
      <c r="J15" s="123" t="s">
        <v>7</v>
      </c>
      <c r="K15" s="123" t="s">
        <v>94</v>
      </c>
      <c r="L15" s="117" t="s">
        <v>34</v>
      </c>
      <c r="M15" s="117">
        <v>1</v>
      </c>
      <c r="N15" s="124">
        <v>27649</v>
      </c>
      <c r="O15" s="125" t="s">
        <v>43</v>
      </c>
      <c r="P15" s="118"/>
      <c r="Q15" s="126" t="s">
        <v>60</v>
      </c>
      <c r="R15" s="126" t="s">
        <v>14</v>
      </c>
      <c r="S15" s="126" t="s">
        <v>37</v>
      </c>
      <c r="T15" s="126" t="s">
        <v>21</v>
      </c>
      <c r="U15" s="127" t="s">
        <v>92</v>
      </c>
      <c r="V15" s="124" t="s">
        <v>12</v>
      </c>
      <c r="W15" s="126" t="s">
        <v>23</v>
      </c>
      <c r="X15" s="119" t="str">
        <f t="shared" si="1"/>
        <v>Đồng Xuân-Phúc Yên-Vĩnh Phúc</v>
      </c>
      <c r="Y15" s="118" t="s">
        <v>59</v>
      </c>
      <c r="Z15" s="128"/>
      <c r="AA15" s="129"/>
      <c r="AB15" s="126"/>
      <c r="AC15" s="118"/>
      <c r="AD15" s="118"/>
      <c r="AE15" s="118"/>
      <c r="AF15" s="118"/>
      <c r="AG15" s="127"/>
      <c r="AH15" s="127"/>
      <c r="AI15" s="130"/>
      <c r="AJ15" s="130"/>
      <c r="AK15" s="119"/>
    </row>
    <row r="16" spans="1:37">
      <c r="X16" s="105" t="str">
        <f t="shared" ref="X16:X25" si="4">CONCATENATE(R16,"-",S16,"-",T16)</f>
        <v>--</v>
      </c>
    </row>
    <row r="17" spans="24:24">
      <c r="X17" s="105" t="str">
        <f t="shared" si="4"/>
        <v>--</v>
      </c>
    </row>
    <row r="18" spans="24:24">
      <c r="X18" s="105" t="str">
        <f t="shared" si="4"/>
        <v>--</v>
      </c>
    </row>
    <row r="19" spans="24:24">
      <c r="X19" s="105" t="str">
        <f t="shared" si="4"/>
        <v>--</v>
      </c>
    </row>
    <row r="20" spans="24:24">
      <c r="X20" s="105" t="str">
        <f t="shared" si="4"/>
        <v>--</v>
      </c>
    </row>
    <row r="21" spans="24:24">
      <c r="X21" s="105" t="str">
        <f t="shared" si="4"/>
        <v>--</v>
      </c>
    </row>
    <row r="22" spans="24:24">
      <c r="X22" s="105" t="str">
        <f t="shared" si="4"/>
        <v>--</v>
      </c>
    </row>
    <row r="23" spans="24:24">
      <c r="X23" s="105" t="str">
        <f t="shared" si="4"/>
        <v>--</v>
      </c>
    </row>
    <row r="24" spans="24:24">
      <c r="X24" s="105" t="str">
        <f t="shared" si="4"/>
        <v>--</v>
      </c>
    </row>
    <row r="25" spans="24:24">
      <c r="X25" s="105" t="str">
        <f t="shared" si="4"/>
        <v>--</v>
      </c>
    </row>
    <row r="26" spans="24:24">
      <c r="X26" s="105" t="str">
        <f t="shared" ref="X26:X89" si="5">CONCATENATE(R26,"-",S26,"-",T26)</f>
        <v>--</v>
      </c>
    </row>
    <row r="27" spans="24:24">
      <c r="X27" s="105" t="str">
        <f t="shared" si="5"/>
        <v>--</v>
      </c>
    </row>
    <row r="28" spans="24:24">
      <c r="X28" s="105" t="str">
        <f t="shared" si="5"/>
        <v>--</v>
      </c>
    </row>
    <row r="29" spans="24:24">
      <c r="X29" s="105" t="str">
        <f t="shared" si="5"/>
        <v>--</v>
      </c>
    </row>
    <row r="30" spans="24:24">
      <c r="X30" s="105" t="str">
        <f t="shared" si="5"/>
        <v>--</v>
      </c>
    </row>
    <row r="31" spans="24:24">
      <c r="X31" s="105" t="str">
        <f t="shared" si="5"/>
        <v>--</v>
      </c>
    </row>
    <row r="32" spans="24:24">
      <c r="X32" s="105" t="str">
        <f t="shared" si="5"/>
        <v>--</v>
      </c>
    </row>
    <row r="33" spans="24:24">
      <c r="X33" s="105" t="str">
        <f t="shared" si="5"/>
        <v>--</v>
      </c>
    </row>
    <row r="34" spans="24:24">
      <c r="X34" s="105" t="str">
        <f t="shared" si="5"/>
        <v>--</v>
      </c>
    </row>
    <row r="35" spans="24:24">
      <c r="X35" s="105" t="str">
        <f t="shared" si="5"/>
        <v>--</v>
      </c>
    </row>
    <row r="36" spans="24:24">
      <c r="X36" s="105" t="str">
        <f t="shared" si="5"/>
        <v>--</v>
      </c>
    </row>
    <row r="37" spans="24:24">
      <c r="X37" s="105" t="str">
        <f t="shared" si="5"/>
        <v>--</v>
      </c>
    </row>
    <row r="38" spans="24:24">
      <c r="X38" s="105" t="str">
        <f t="shared" si="5"/>
        <v>--</v>
      </c>
    </row>
    <row r="39" spans="24:24">
      <c r="X39" s="105" t="str">
        <f t="shared" si="5"/>
        <v>--</v>
      </c>
    </row>
    <row r="40" spans="24:24">
      <c r="X40" s="105" t="str">
        <f t="shared" si="5"/>
        <v>--</v>
      </c>
    </row>
    <row r="41" spans="24:24">
      <c r="X41" s="105" t="str">
        <f t="shared" si="5"/>
        <v>--</v>
      </c>
    </row>
    <row r="42" spans="24:24">
      <c r="X42" s="105" t="str">
        <f t="shared" si="5"/>
        <v>--</v>
      </c>
    </row>
    <row r="43" spans="24:24">
      <c r="X43" s="105" t="str">
        <f t="shared" si="5"/>
        <v>--</v>
      </c>
    </row>
    <row r="44" spans="24:24">
      <c r="X44" s="105" t="str">
        <f t="shared" si="5"/>
        <v>--</v>
      </c>
    </row>
    <row r="45" spans="24:24">
      <c r="X45" s="105" t="str">
        <f t="shared" si="5"/>
        <v>--</v>
      </c>
    </row>
    <row r="46" spans="24:24">
      <c r="X46" s="105" t="str">
        <f t="shared" si="5"/>
        <v>--</v>
      </c>
    </row>
    <row r="47" spans="24:24">
      <c r="X47" s="105" t="str">
        <f t="shared" si="5"/>
        <v>--</v>
      </c>
    </row>
    <row r="48" spans="24:24">
      <c r="X48" s="105" t="str">
        <f t="shared" si="5"/>
        <v>--</v>
      </c>
    </row>
    <row r="49" spans="24:24">
      <c r="X49" s="105" t="str">
        <f t="shared" si="5"/>
        <v>--</v>
      </c>
    </row>
    <row r="50" spans="24:24">
      <c r="X50" s="105" t="str">
        <f t="shared" si="5"/>
        <v>--</v>
      </c>
    </row>
    <row r="51" spans="24:24">
      <c r="X51" s="105" t="str">
        <f t="shared" si="5"/>
        <v>--</v>
      </c>
    </row>
    <row r="52" spans="24:24">
      <c r="X52" s="105" t="str">
        <f t="shared" si="5"/>
        <v>--</v>
      </c>
    </row>
    <row r="53" spans="24:24">
      <c r="X53" s="105" t="str">
        <f t="shared" si="5"/>
        <v>--</v>
      </c>
    </row>
    <row r="54" spans="24:24">
      <c r="X54" s="105" t="str">
        <f t="shared" si="5"/>
        <v>--</v>
      </c>
    </row>
    <row r="55" spans="24:24">
      <c r="X55" s="105" t="str">
        <f t="shared" si="5"/>
        <v>--</v>
      </c>
    </row>
    <row r="56" spans="24:24">
      <c r="X56" s="105" t="str">
        <f t="shared" si="5"/>
        <v>--</v>
      </c>
    </row>
    <row r="57" spans="24:24">
      <c r="X57" s="105" t="str">
        <f t="shared" si="5"/>
        <v>--</v>
      </c>
    </row>
    <row r="58" spans="24:24">
      <c r="X58" s="105" t="str">
        <f t="shared" si="5"/>
        <v>--</v>
      </c>
    </row>
    <row r="59" spans="24:24">
      <c r="X59" s="105" t="str">
        <f t="shared" si="5"/>
        <v>--</v>
      </c>
    </row>
    <row r="60" spans="24:24">
      <c r="X60" s="105" t="str">
        <f t="shared" si="5"/>
        <v>--</v>
      </c>
    </row>
    <row r="61" spans="24:24">
      <c r="X61" s="105" t="str">
        <f t="shared" si="5"/>
        <v>--</v>
      </c>
    </row>
    <row r="62" spans="24:24">
      <c r="X62" s="105" t="str">
        <f t="shared" si="5"/>
        <v>--</v>
      </c>
    </row>
    <row r="63" spans="24:24">
      <c r="X63" s="105" t="str">
        <f t="shared" si="5"/>
        <v>--</v>
      </c>
    </row>
    <row r="64" spans="24:24">
      <c r="X64" s="105" t="str">
        <f t="shared" si="5"/>
        <v>--</v>
      </c>
    </row>
    <row r="65" spans="24:24">
      <c r="X65" s="105" t="str">
        <f t="shared" si="5"/>
        <v>--</v>
      </c>
    </row>
    <row r="66" spans="24:24">
      <c r="X66" s="105" t="str">
        <f t="shared" si="5"/>
        <v>--</v>
      </c>
    </row>
    <row r="67" spans="24:24">
      <c r="X67" s="105" t="str">
        <f t="shared" si="5"/>
        <v>--</v>
      </c>
    </row>
    <row r="68" spans="24:24">
      <c r="X68" s="105" t="str">
        <f t="shared" si="5"/>
        <v>--</v>
      </c>
    </row>
    <row r="69" spans="24:24">
      <c r="X69" s="105" t="str">
        <f t="shared" si="5"/>
        <v>--</v>
      </c>
    </row>
    <row r="70" spans="24:24">
      <c r="X70" s="105" t="str">
        <f t="shared" si="5"/>
        <v>--</v>
      </c>
    </row>
    <row r="71" spans="24:24">
      <c r="X71" s="105" t="str">
        <f t="shared" si="5"/>
        <v>--</v>
      </c>
    </row>
    <row r="72" spans="24:24">
      <c r="X72" s="105" t="str">
        <f t="shared" si="5"/>
        <v>--</v>
      </c>
    </row>
    <row r="73" spans="24:24">
      <c r="X73" s="105" t="str">
        <f t="shared" si="5"/>
        <v>--</v>
      </c>
    </row>
    <row r="74" spans="24:24">
      <c r="X74" s="105" t="str">
        <f t="shared" si="5"/>
        <v>--</v>
      </c>
    </row>
    <row r="75" spans="24:24">
      <c r="X75" s="105" t="str">
        <f t="shared" si="5"/>
        <v>--</v>
      </c>
    </row>
    <row r="76" spans="24:24">
      <c r="X76" s="105" t="str">
        <f t="shared" si="5"/>
        <v>--</v>
      </c>
    </row>
    <row r="77" spans="24:24">
      <c r="X77" s="105" t="str">
        <f t="shared" si="5"/>
        <v>--</v>
      </c>
    </row>
    <row r="78" spans="24:24">
      <c r="X78" s="105" t="str">
        <f t="shared" si="5"/>
        <v>--</v>
      </c>
    </row>
    <row r="79" spans="24:24">
      <c r="X79" s="105" t="str">
        <f t="shared" si="5"/>
        <v>--</v>
      </c>
    </row>
    <row r="80" spans="24:24">
      <c r="X80" s="105" t="str">
        <f t="shared" si="5"/>
        <v>--</v>
      </c>
    </row>
    <row r="81" spans="24:24">
      <c r="X81" s="105" t="str">
        <f t="shared" si="5"/>
        <v>--</v>
      </c>
    </row>
    <row r="82" spans="24:24">
      <c r="X82" s="105" t="str">
        <f t="shared" si="5"/>
        <v>--</v>
      </c>
    </row>
    <row r="83" spans="24:24">
      <c r="X83" s="105" t="str">
        <f t="shared" si="5"/>
        <v>--</v>
      </c>
    </row>
    <row r="84" spans="24:24">
      <c r="X84" s="105" t="str">
        <f t="shared" si="5"/>
        <v>--</v>
      </c>
    </row>
    <row r="85" spans="24:24">
      <c r="X85" s="105" t="str">
        <f t="shared" si="5"/>
        <v>--</v>
      </c>
    </row>
    <row r="86" spans="24:24">
      <c r="X86" s="105" t="str">
        <f t="shared" si="5"/>
        <v>--</v>
      </c>
    </row>
    <row r="87" spans="24:24">
      <c r="X87" s="105" t="str">
        <f t="shared" si="5"/>
        <v>--</v>
      </c>
    </row>
    <row r="88" spans="24:24">
      <c r="X88" s="105" t="str">
        <f t="shared" si="5"/>
        <v>--</v>
      </c>
    </row>
    <row r="89" spans="24:24">
      <c r="X89" s="105" t="str">
        <f t="shared" si="5"/>
        <v>--</v>
      </c>
    </row>
    <row r="90" spans="24:24">
      <c r="X90" s="105" t="str">
        <f t="shared" ref="X90:X153" si="6">CONCATENATE(R90,"-",S90,"-",T90)</f>
        <v>--</v>
      </c>
    </row>
    <row r="91" spans="24:24">
      <c r="X91" s="105" t="str">
        <f t="shared" si="6"/>
        <v>--</v>
      </c>
    </row>
    <row r="92" spans="24:24">
      <c r="X92" s="105" t="str">
        <f t="shared" si="6"/>
        <v>--</v>
      </c>
    </row>
    <row r="93" spans="24:24">
      <c r="X93" s="105" t="str">
        <f t="shared" si="6"/>
        <v>--</v>
      </c>
    </row>
    <row r="94" spans="24:24">
      <c r="X94" s="105" t="str">
        <f t="shared" si="6"/>
        <v>--</v>
      </c>
    </row>
    <row r="95" spans="24:24">
      <c r="X95" s="105" t="str">
        <f t="shared" si="6"/>
        <v>--</v>
      </c>
    </row>
    <row r="96" spans="24:24">
      <c r="X96" s="105" t="str">
        <f t="shared" si="6"/>
        <v>--</v>
      </c>
    </row>
    <row r="97" spans="24:24">
      <c r="X97" s="105" t="str">
        <f t="shared" si="6"/>
        <v>--</v>
      </c>
    </row>
    <row r="98" spans="24:24">
      <c r="X98" s="105" t="str">
        <f t="shared" si="6"/>
        <v>--</v>
      </c>
    </row>
    <row r="99" spans="24:24">
      <c r="X99" s="105" t="str">
        <f t="shared" si="6"/>
        <v>--</v>
      </c>
    </row>
    <row r="100" spans="24:24">
      <c r="X100" s="105" t="str">
        <f t="shared" si="6"/>
        <v>--</v>
      </c>
    </row>
    <row r="101" spans="24:24">
      <c r="X101" s="105" t="str">
        <f t="shared" si="6"/>
        <v>--</v>
      </c>
    </row>
    <row r="102" spans="24:24">
      <c r="X102" s="105" t="str">
        <f t="shared" si="6"/>
        <v>--</v>
      </c>
    </row>
    <row r="103" spans="24:24">
      <c r="X103" s="105" t="str">
        <f t="shared" si="6"/>
        <v>--</v>
      </c>
    </row>
    <row r="104" spans="24:24">
      <c r="X104" s="105" t="str">
        <f t="shared" si="6"/>
        <v>--</v>
      </c>
    </row>
    <row r="105" spans="24:24">
      <c r="X105" s="105" t="str">
        <f t="shared" si="6"/>
        <v>--</v>
      </c>
    </row>
    <row r="106" spans="24:24">
      <c r="X106" s="105" t="str">
        <f t="shared" si="6"/>
        <v>--</v>
      </c>
    </row>
    <row r="107" spans="24:24">
      <c r="X107" s="105" t="str">
        <f t="shared" si="6"/>
        <v>--</v>
      </c>
    </row>
    <row r="108" spans="24:24">
      <c r="X108" s="105" t="str">
        <f t="shared" si="6"/>
        <v>--</v>
      </c>
    </row>
    <row r="109" spans="24:24">
      <c r="X109" s="105" t="str">
        <f t="shared" si="6"/>
        <v>--</v>
      </c>
    </row>
    <row r="110" spans="24:24">
      <c r="X110" s="105" t="str">
        <f t="shared" si="6"/>
        <v>--</v>
      </c>
    </row>
    <row r="111" spans="24:24">
      <c r="X111" s="105" t="str">
        <f t="shared" si="6"/>
        <v>--</v>
      </c>
    </row>
    <row r="112" spans="24:24">
      <c r="X112" s="105" t="str">
        <f t="shared" si="6"/>
        <v>--</v>
      </c>
    </row>
    <row r="113" spans="24:24">
      <c r="X113" s="105" t="str">
        <f t="shared" si="6"/>
        <v>--</v>
      </c>
    </row>
    <row r="114" spans="24:24">
      <c r="X114" s="105" t="str">
        <f t="shared" si="6"/>
        <v>--</v>
      </c>
    </row>
    <row r="115" spans="24:24">
      <c r="X115" s="105" t="str">
        <f t="shared" si="6"/>
        <v>--</v>
      </c>
    </row>
    <row r="116" spans="24:24">
      <c r="X116" s="105" t="str">
        <f t="shared" si="6"/>
        <v>--</v>
      </c>
    </row>
    <row r="117" spans="24:24">
      <c r="X117" s="105" t="str">
        <f t="shared" si="6"/>
        <v>--</v>
      </c>
    </row>
    <row r="118" spans="24:24">
      <c r="X118" s="105" t="str">
        <f t="shared" si="6"/>
        <v>--</v>
      </c>
    </row>
    <row r="119" spans="24:24">
      <c r="X119" s="105" t="str">
        <f t="shared" si="6"/>
        <v>--</v>
      </c>
    </row>
    <row r="120" spans="24:24">
      <c r="X120" s="105" t="str">
        <f t="shared" si="6"/>
        <v>--</v>
      </c>
    </row>
    <row r="121" spans="24:24">
      <c r="X121" s="105" t="str">
        <f t="shared" si="6"/>
        <v>--</v>
      </c>
    </row>
    <row r="122" spans="24:24">
      <c r="X122" s="105" t="str">
        <f t="shared" si="6"/>
        <v>--</v>
      </c>
    </row>
    <row r="123" spans="24:24">
      <c r="X123" s="105" t="str">
        <f t="shared" si="6"/>
        <v>--</v>
      </c>
    </row>
    <row r="124" spans="24:24">
      <c r="X124" s="105" t="str">
        <f t="shared" si="6"/>
        <v>--</v>
      </c>
    </row>
    <row r="125" spans="24:24">
      <c r="X125" s="105" t="str">
        <f t="shared" si="6"/>
        <v>--</v>
      </c>
    </row>
    <row r="126" spans="24:24">
      <c r="X126" s="105" t="str">
        <f t="shared" si="6"/>
        <v>--</v>
      </c>
    </row>
    <row r="127" spans="24:24">
      <c r="X127" s="105" t="str">
        <f t="shared" si="6"/>
        <v>--</v>
      </c>
    </row>
    <row r="128" spans="24:24">
      <c r="X128" s="105" t="str">
        <f t="shared" si="6"/>
        <v>--</v>
      </c>
    </row>
    <row r="129" spans="24:24">
      <c r="X129" s="105" t="str">
        <f t="shared" si="6"/>
        <v>--</v>
      </c>
    </row>
    <row r="130" spans="24:24">
      <c r="X130" s="105" t="str">
        <f t="shared" si="6"/>
        <v>--</v>
      </c>
    </row>
    <row r="131" spans="24:24">
      <c r="X131" s="105" t="str">
        <f t="shared" si="6"/>
        <v>--</v>
      </c>
    </row>
    <row r="132" spans="24:24">
      <c r="X132" s="105" t="str">
        <f t="shared" si="6"/>
        <v>--</v>
      </c>
    </row>
    <row r="133" spans="24:24">
      <c r="X133" s="105" t="str">
        <f t="shared" si="6"/>
        <v>--</v>
      </c>
    </row>
    <row r="134" spans="24:24">
      <c r="X134" s="105" t="str">
        <f t="shared" si="6"/>
        <v>--</v>
      </c>
    </row>
    <row r="135" spans="24:24">
      <c r="X135" s="105" t="str">
        <f t="shared" si="6"/>
        <v>--</v>
      </c>
    </row>
    <row r="136" spans="24:24">
      <c r="X136" s="105" t="str">
        <f t="shared" si="6"/>
        <v>--</v>
      </c>
    </row>
    <row r="137" spans="24:24">
      <c r="X137" s="105" t="str">
        <f t="shared" si="6"/>
        <v>--</v>
      </c>
    </row>
    <row r="138" spans="24:24">
      <c r="X138" s="105" t="str">
        <f t="shared" si="6"/>
        <v>--</v>
      </c>
    </row>
    <row r="139" spans="24:24">
      <c r="X139" s="105" t="str">
        <f t="shared" si="6"/>
        <v>--</v>
      </c>
    </row>
    <row r="140" spans="24:24">
      <c r="X140" s="105" t="str">
        <f t="shared" si="6"/>
        <v>--</v>
      </c>
    </row>
    <row r="141" spans="24:24">
      <c r="X141" s="105" t="str">
        <f t="shared" si="6"/>
        <v>--</v>
      </c>
    </row>
    <row r="142" spans="24:24">
      <c r="X142" s="105" t="str">
        <f t="shared" si="6"/>
        <v>--</v>
      </c>
    </row>
    <row r="143" spans="24:24">
      <c r="X143" s="105" t="str">
        <f t="shared" si="6"/>
        <v>--</v>
      </c>
    </row>
    <row r="144" spans="24:24">
      <c r="X144" s="105" t="str">
        <f t="shared" si="6"/>
        <v>--</v>
      </c>
    </row>
    <row r="145" spans="24:24">
      <c r="X145" s="105" t="str">
        <f t="shared" si="6"/>
        <v>--</v>
      </c>
    </row>
    <row r="146" spans="24:24">
      <c r="X146" s="105" t="str">
        <f t="shared" si="6"/>
        <v>--</v>
      </c>
    </row>
    <row r="147" spans="24:24">
      <c r="X147" s="105" t="str">
        <f t="shared" si="6"/>
        <v>--</v>
      </c>
    </row>
    <row r="148" spans="24:24">
      <c r="X148" s="105" t="str">
        <f t="shared" si="6"/>
        <v>--</v>
      </c>
    </row>
    <row r="149" spans="24:24">
      <c r="X149" s="105" t="str">
        <f t="shared" si="6"/>
        <v>--</v>
      </c>
    </row>
    <row r="150" spans="24:24">
      <c r="X150" s="105" t="str">
        <f t="shared" si="6"/>
        <v>--</v>
      </c>
    </row>
    <row r="151" spans="24:24">
      <c r="X151" s="105" t="str">
        <f t="shared" si="6"/>
        <v>--</v>
      </c>
    </row>
    <row r="152" spans="24:24">
      <c r="X152" s="105" t="str">
        <f t="shared" si="6"/>
        <v>--</v>
      </c>
    </row>
    <row r="153" spans="24:24">
      <c r="X153" s="105" t="str">
        <f t="shared" si="6"/>
        <v>--</v>
      </c>
    </row>
    <row r="154" spans="24:24">
      <c r="X154" s="105" t="str">
        <f t="shared" ref="X154:X186" si="7">CONCATENATE(R154,"-",S154,"-",T154)</f>
        <v>--</v>
      </c>
    </row>
    <row r="155" spans="24:24">
      <c r="X155" s="105" t="str">
        <f t="shared" si="7"/>
        <v>--</v>
      </c>
    </row>
    <row r="156" spans="24:24">
      <c r="X156" s="105" t="str">
        <f t="shared" si="7"/>
        <v>--</v>
      </c>
    </row>
    <row r="157" spans="24:24">
      <c r="X157" s="105" t="str">
        <f t="shared" si="7"/>
        <v>--</v>
      </c>
    </row>
    <row r="158" spans="24:24">
      <c r="X158" s="105" t="str">
        <f t="shared" si="7"/>
        <v>--</v>
      </c>
    </row>
    <row r="159" spans="24:24">
      <c r="X159" s="105" t="str">
        <f t="shared" si="7"/>
        <v>--</v>
      </c>
    </row>
    <row r="160" spans="24:24">
      <c r="X160" s="105" t="str">
        <f t="shared" si="7"/>
        <v>--</v>
      </c>
    </row>
    <row r="161" spans="24:24">
      <c r="X161" s="105" t="str">
        <f t="shared" si="7"/>
        <v>--</v>
      </c>
    </row>
    <row r="162" spans="24:24">
      <c r="X162" s="105" t="str">
        <f t="shared" si="7"/>
        <v>--</v>
      </c>
    </row>
    <row r="163" spans="24:24">
      <c r="X163" s="105" t="str">
        <f t="shared" si="7"/>
        <v>--</v>
      </c>
    </row>
    <row r="164" spans="24:24">
      <c r="X164" s="105" t="str">
        <f t="shared" si="7"/>
        <v>--</v>
      </c>
    </row>
    <row r="165" spans="24:24">
      <c r="X165" s="105" t="str">
        <f t="shared" si="7"/>
        <v>--</v>
      </c>
    </row>
    <row r="166" spans="24:24">
      <c r="X166" s="105" t="str">
        <f t="shared" si="7"/>
        <v>--</v>
      </c>
    </row>
    <row r="167" spans="24:24">
      <c r="X167" s="105" t="str">
        <f t="shared" si="7"/>
        <v>--</v>
      </c>
    </row>
    <row r="168" spans="24:24">
      <c r="X168" s="105" t="str">
        <f t="shared" si="7"/>
        <v>--</v>
      </c>
    </row>
    <row r="169" spans="24:24">
      <c r="X169" s="105" t="str">
        <f t="shared" si="7"/>
        <v>--</v>
      </c>
    </row>
    <row r="170" spans="24:24">
      <c r="X170" s="105" t="str">
        <f t="shared" si="7"/>
        <v>--</v>
      </c>
    </row>
    <row r="171" spans="24:24">
      <c r="X171" s="105" t="str">
        <f t="shared" si="7"/>
        <v>--</v>
      </c>
    </row>
    <row r="172" spans="24:24">
      <c r="X172" s="105" t="str">
        <f t="shared" si="7"/>
        <v>--</v>
      </c>
    </row>
    <row r="173" spans="24:24">
      <c r="X173" s="105" t="str">
        <f t="shared" si="7"/>
        <v>--</v>
      </c>
    </row>
    <row r="174" spans="24:24">
      <c r="X174" s="105" t="str">
        <f t="shared" si="7"/>
        <v>--</v>
      </c>
    </row>
    <row r="175" spans="24:24">
      <c r="X175" s="105" t="str">
        <f t="shared" si="7"/>
        <v>--</v>
      </c>
    </row>
    <row r="176" spans="24:24">
      <c r="X176" s="105" t="str">
        <f t="shared" si="7"/>
        <v>--</v>
      </c>
    </row>
    <row r="177" spans="24:24">
      <c r="X177" s="105" t="str">
        <f t="shared" si="7"/>
        <v>--</v>
      </c>
    </row>
    <row r="178" spans="24:24">
      <c r="X178" s="105" t="str">
        <f t="shared" si="7"/>
        <v>--</v>
      </c>
    </row>
    <row r="179" spans="24:24">
      <c r="X179" s="105" t="str">
        <f t="shared" si="7"/>
        <v>--</v>
      </c>
    </row>
    <row r="180" spans="24:24">
      <c r="X180" s="105" t="str">
        <f t="shared" si="7"/>
        <v>--</v>
      </c>
    </row>
    <row r="181" spans="24:24">
      <c r="X181" s="105" t="str">
        <f t="shared" si="7"/>
        <v>--</v>
      </c>
    </row>
    <row r="182" spans="24:24">
      <c r="X182" s="105" t="str">
        <f t="shared" si="7"/>
        <v>--</v>
      </c>
    </row>
    <row r="183" spans="24:24">
      <c r="X183" s="105" t="str">
        <f t="shared" si="7"/>
        <v>--</v>
      </c>
    </row>
    <row r="184" spans="24:24">
      <c r="X184" s="105" t="str">
        <f t="shared" si="7"/>
        <v>--</v>
      </c>
    </row>
    <row r="185" spans="24:24">
      <c r="X185" s="105" t="str">
        <f t="shared" si="7"/>
        <v>--</v>
      </c>
    </row>
    <row r="186" spans="24:24">
      <c r="X186" s="105" t="str">
        <f t="shared" si="7"/>
        <v>--</v>
      </c>
    </row>
    <row r="187" spans="24:24">
      <c r="X187" s="105" t="str">
        <f>CONCATENATE(R187,"-",S187,"-",T187)</f>
        <v>--</v>
      </c>
    </row>
  </sheetData>
  <autoFilter ref="A5:AK187"/>
  <mergeCells count="27">
    <mergeCell ref="K3:K4"/>
    <mergeCell ref="AE3:AF3"/>
    <mergeCell ref="AI3:AJ3"/>
    <mergeCell ref="AK3:AK4"/>
    <mergeCell ref="AG3:AH3"/>
    <mergeCell ref="AC3:AD3"/>
    <mergeCell ref="Q3:T3"/>
    <mergeCell ref="Y3:Y4"/>
    <mergeCell ref="Z3:AB3"/>
    <mergeCell ref="X3:X4"/>
    <mergeCell ref="U3:W3"/>
    <mergeCell ref="A1:J1"/>
    <mergeCell ref="P3:P4"/>
    <mergeCell ref="A3:A4"/>
    <mergeCell ref="B3:B4"/>
    <mergeCell ref="C3:C4"/>
    <mergeCell ref="D3:D4"/>
    <mergeCell ref="F3:F4"/>
    <mergeCell ref="G3:G4"/>
    <mergeCell ref="H3:H4"/>
    <mergeCell ref="I3:I4"/>
    <mergeCell ref="E3:E4"/>
    <mergeCell ref="J3:J4"/>
    <mergeCell ref="L3:L4"/>
    <mergeCell ref="M3:M4"/>
    <mergeCell ref="N3:N4"/>
    <mergeCell ref="O3:O4"/>
  </mergeCells>
  <dataValidations count="4">
    <dataValidation type="custom" allowBlank="1" showInputMessage="1" showErrorMessage="1" errorTitle="STOP" error="Dữ liệu trùng rồi cô bé" sqref="U1:U2 U4:U1048576">
      <formula1>COUNTIF($U:$U,U1)=1</formula1>
    </dataValidation>
    <dataValidation allowBlank="1" showInputMessage="1" showErrorMessage="1" prompt="KEO CONG THUC" sqref="H6:I1048576 X6:X1048576"/>
    <dataValidation allowBlank="1" showInputMessage="1" showErrorMessage="1" prompt="Nhập theo dạng dd/mm/yyyy" sqref="F6:F1048576"/>
    <dataValidation type="custom" allowBlank="1" showInputMessage="1" showErrorMessage="1" errorTitle="DỮ LIỆU TRÙNG" error="Dữ liệu trùng rồi cô bé, kiểm tra lại nhé" sqref="D2:D1048576">
      <formula1>COUNTIF($D:$D,D2)=1</formula1>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12"/>
  <sheetViews>
    <sheetView topLeftCell="A10" workbookViewId="0">
      <selection activeCell="M60" sqref="M60:W60"/>
    </sheetView>
  </sheetViews>
  <sheetFormatPr defaultRowHeight="16.5"/>
  <cols>
    <col min="1" max="2" width="4.28515625" style="6" customWidth="1"/>
    <col min="3" max="3" width="2.28515625" style="6" customWidth="1"/>
    <col min="4" max="4" width="2" style="6" customWidth="1"/>
    <col min="5" max="5" width="2.42578125" style="6" customWidth="1"/>
    <col min="6" max="6" width="1.140625" style="6" customWidth="1"/>
    <col min="7" max="9" width="4.28515625" style="6" customWidth="1"/>
    <col min="10" max="11" width="5.140625" style="6" customWidth="1"/>
    <col min="12" max="14" width="4.28515625" style="6" customWidth="1"/>
    <col min="15" max="15" width="5.140625" style="6" customWidth="1"/>
    <col min="16" max="22" width="4.28515625" style="6" customWidth="1"/>
    <col min="23" max="23" width="7.5703125" style="6" customWidth="1"/>
    <col min="24" max="24" width="7.140625" style="6" customWidth="1"/>
    <col min="25" max="25" width="4.140625" style="6" hidden="1" customWidth="1"/>
    <col min="26" max="26" width="8" style="6" hidden="1" customWidth="1"/>
    <col min="27" max="27" width="4.28515625" style="6" customWidth="1"/>
    <col min="28" max="16384" width="9.140625" style="6"/>
  </cols>
  <sheetData>
    <row r="1" spans="1:32">
      <c r="A1" s="7"/>
      <c r="J1" s="153" t="s">
        <v>95</v>
      </c>
      <c r="K1" s="153"/>
      <c r="L1" s="153"/>
      <c r="M1" s="153"/>
      <c r="N1" s="153"/>
      <c r="O1" s="153"/>
      <c r="P1" s="153"/>
      <c r="Q1" s="153"/>
      <c r="R1" s="153"/>
      <c r="S1" s="153"/>
      <c r="T1" s="153"/>
      <c r="U1" s="153"/>
      <c r="V1" s="153"/>
      <c r="W1" s="153"/>
      <c r="X1" s="163" t="s">
        <v>240</v>
      </c>
      <c r="Y1" s="8" t="s">
        <v>102</v>
      </c>
      <c r="Z1" s="6" t="str">
        <f>Y1&amp;X1</f>
        <v>00004</v>
      </c>
    </row>
    <row r="2" spans="1:32" ht="39.75" customHeight="1">
      <c r="A2" s="7"/>
      <c r="J2" s="153" t="s">
        <v>96</v>
      </c>
      <c r="K2" s="153"/>
      <c r="L2" s="153"/>
      <c r="M2" s="153"/>
      <c r="N2" s="153"/>
      <c r="O2" s="153"/>
      <c r="P2" s="153"/>
      <c r="Q2" s="153"/>
      <c r="R2" s="153"/>
      <c r="S2" s="153"/>
      <c r="T2" s="153"/>
      <c r="U2" s="153"/>
      <c r="V2" s="153"/>
      <c r="W2" s="153"/>
      <c r="X2" s="163"/>
    </row>
    <row r="3" spans="1:32">
      <c r="A3" s="6" t="s">
        <v>111</v>
      </c>
      <c r="B3" s="44" t="str">
        <f>CONCATENATE(X1,"-")</f>
        <v>004-</v>
      </c>
      <c r="C3" s="172">
        <f>R4</f>
        <v>42812</v>
      </c>
      <c r="D3" s="172"/>
      <c r="E3" s="172"/>
      <c r="F3" s="172"/>
      <c r="G3" s="58" t="s">
        <v>230</v>
      </c>
    </row>
    <row r="4" spans="1:32">
      <c r="N4" s="169" t="s">
        <v>229</v>
      </c>
      <c r="O4" s="169"/>
      <c r="P4" s="169"/>
      <c r="Q4" s="169"/>
      <c r="R4" s="155">
        <v>42812</v>
      </c>
      <c r="S4" s="155"/>
      <c r="T4" s="155"/>
      <c r="U4" s="155"/>
      <c r="V4" s="155"/>
      <c r="W4" s="155"/>
      <c r="X4" s="167"/>
      <c r="Y4" s="167"/>
      <c r="Z4" s="167"/>
      <c r="AA4" s="167"/>
      <c r="AC4" s="43"/>
    </row>
    <row r="7" spans="1:32" ht="22.5">
      <c r="A7" s="159" t="s">
        <v>161</v>
      </c>
      <c r="B7" s="159"/>
      <c r="C7" s="159"/>
      <c r="D7" s="159"/>
      <c r="E7" s="159"/>
      <c r="F7" s="159"/>
      <c r="G7" s="159"/>
      <c r="H7" s="159"/>
      <c r="I7" s="159"/>
      <c r="J7" s="159"/>
      <c r="K7" s="159"/>
      <c r="L7" s="159"/>
      <c r="M7" s="159"/>
      <c r="N7" s="159"/>
      <c r="O7" s="159"/>
      <c r="P7" s="159"/>
      <c r="Q7" s="159"/>
      <c r="R7" s="159"/>
      <c r="S7" s="159"/>
      <c r="T7" s="159"/>
      <c r="U7" s="159"/>
      <c r="V7" s="159"/>
      <c r="W7" s="159"/>
    </row>
    <row r="8" spans="1:32" ht="66" customHeight="1">
      <c r="A8" s="160" t="s">
        <v>112</v>
      </c>
      <c r="B8" s="161"/>
      <c r="C8" s="161"/>
      <c r="D8" s="161"/>
      <c r="E8" s="161"/>
      <c r="F8" s="161"/>
      <c r="G8" s="161"/>
      <c r="H8" s="161"/>
      <c r="I8" s="161"/>
      <c r="J8" s="161"/>
      <c r="K8" s="161"/>
      <c r="L8" s="161"/>
      <c r="M8" s="161"/>
      <c r="N8" s="161"/>
      <c r="O8" s="161"/>
      <c r="P8" s="161"/>
      <c r="Q8" s="161"/>
      <c r="R8" s="161"/>
      <c r="S8" s="161"/>
      <c r="T8" s="161"/>
      <c r="U8" s="161"/>
      <c r="V8" s="161"/>
      <c r="W8" s="161"/>
      <c r="X8" s="168" t="s">
        <v>239</v>
      </c>
      <c r="Y8" s="168"/>
      <c r="Z8" s="168"/>
      <c r="AA8" s="168"/>
      <c r="AB8" s="168"/>
      <c r="AC8" s="168"/>
      <c r="AD8" s="168"/>
      <c r="AE8" s="168"/>
      <c r="AF8" s="168"/>
    </row>
    <row r="9" spans="1:32" ht="24.75" customHeight="1">
      <c r="A9" s="3" t="s">
        <v>231</v>
      </c>
      <c r="X9" s="168"/>
      <c r="Y9" s="168"/>
      <c r="Z9" s="168"/>
      <c r="AA9" s="168"/>
      <c r="AB9" s="168"/>
      <c r="AC9" s="168"/>
      <c r="AD9" s="168"/>
      <c r="AE9" s="168"/>
      <c r="AF9" s="168"/>
    </row>
    <row r="10" spans="1:32" ht="24.75" customHeight="1">
      <c r="A10" s="3" t="s">
        <v>113</v>
      </c>
      <c r="X10" s="168"/>
      <c r="Y10" s="168"/>
      <c r="Z10" s="168"/>
      <c r="AA10" s="168"/>
      <c r="AB10" s="168"/>
      <c r="AC10" s="168"/>
      <c r="AD10" s="168"/>
      <c r="AE10" s="168"/>
      <c r="AF10" s="168"/>
    </row>
    <row r="11" spans="1:32" ht="24.75" customHeight="1">
      <c r="A11" s="3" t="s">
        <v>261</v>
      </c>
      <c r="X11" s="168"/>
      <c r="Y11" s="168"/>
      <c r="Z11" s="168"/>
      <c r="AA11" s="168"/>
      <c r="AB11" s="168"/>
      <c r="AC11" s="168"/>
      <c r="AD11" s="168"/>
      <c r="AE11" s="168"/>
      <c r="AF11" s="168"/>
    </row>
    <row r="12" spans="1:32" ht="24.75" customHeight="1">
      <c r="A12" s="3" t="s">
        <v>262</v>
      </c>
    </row>
    <row r="13" spans="1:32" ht="24.75" customHeight="1">
      <c r="A13" s="6" t="s">
        <v>114</v>
      </c>
      <c r="I13" s="170" t="str">
        <f>VLOOKUP(Z1,'DANH SACH NHAN SU'!$B$6:$C$10000,2,0)</f>
        <v>Nguyễn Thị Thiết</v>
      </c>
      <c r="J13" s="170"/>
      <c r="K13" s="170"/>
      <c r="L13" s="170"/>
      <c r="M13" s="170"/>
      <c r="N13" s="3" t="s">
        <v>162</v>
      </c>
      <c r="O13" s="10"/>
      <c r="P13" s="157" t="str">
        <f>VLOOKUP(Z1,'DANH SACH NHAN SU'!$B$6:$J$10000,9,0)</f>
        <v>Nữ</v>
      </c>
      <c r="Q13" s="157"/>
      <c r="R13" s="6" t="s">
        <v>115</v>
      </c>
    </row>
    <row r="14" spans="1:32" ht="24.75" customHeight="1">
      <c r="A14" s="6" t="s">
        <v>116</v>
      </c>
      <c r="E14" s="171">
        <f>VLOOKUP(Z1,'DANH SACH NHAN SU'!$B$6:$N$10000,13,0)</f>
        <v>31542</v>
      </c>
      <c r="F14" s="171"/>
      <c r="G14" s="171"/>
      <c r="H14" s="171"/>
      <c r="I14" s="171"/>
      <c r="J14" s="171"/>
      <c r="K14" s="171"/>
      <c r="M14" s="6" t="s">
        <v>117</v>
      </c>
      <c r="N14" s="154" t="str">
        <f>VLOOKUP(Z1,'DANH SACH NHAN SU'!$B$6:$X$10000,23,0)</f>
        <v>Ngọc Thanh-Phúc Yên-Vĩnh Phúc</v>
      </c>
      <c r="O14" s="154"/>
      <c r="P14" s="154"/>
      <c r="Q14" s="154"/>
      <c r="R14" s="154"/>
      <c r="S14" s="154"/>
      <c r="T14" s="154"/>
      <c r="U14" s="154"/>
      <c r="V14" s="154"/>
      <c r="W14" s="154"/>
    </row>
    <row r="15" spans="1:32" ht="24.75" customHeight="1">
      <c r="A15" s="6" t="s">
        <v>118</v>
      </c>
    </row>
    <row r="16" spans="1:32" ht="24.75" customHeight="1">
      <c r="A16" s="6" t="s">
        <v>119</v>
      </c>
      <c r="H16" s="157" t="str">
        <f>VLOOKUP(Z1,'DANH SACH NHAN SU'!$B$6:$X$10000,23,0)</f>
        <v>Ngọc Thanh-Phúc Yên-Vĩnh Phúc</v>
      </c>
      <c r="I16" s="157"/>
      <c r="J16" s="157"/>
      <c r="K16" s="157"/>
      <c r="L16" s="157"/>
      <c r="M16" s="157"/>
      <c r="N16" s="157"/>
      <c r="O16" s="157"/>
      <c r="P16" s="157"/>
      <c r="Q16" s="157"/>
    </row>
    <row r="17" spans="1:23" ht="24.75" customHeight="1">
      <c r="A17" s="6" t="s">
        <v>120</v>
      </c>
      <c r="E17" s="157" t="str">
        <f>VLOOKUP(Z1,'DANH SACH NHAN SU'!$B$6:$U$10000,20,0)</f>
        <v>012713235</v>
      </c>
      <c r="F17" s="157"/>
      <c r="G17" s="157"/>
      <c r="H17" s="157"/>
      <c r="I17" s="157"/>
      <c r="J17" s="6" t="s">
        <v>121</v>
      </c>
      <c r="L17" s="164" t="str">
        <f>VLOOKUP(Z1,'DANH SACH NHAN SU'!$B$6:$V$10000,21,0)</f>
        <v>24/03/2004</v>
      </c>
      <c r="M17" s="164"/>
      <c r="N17" s="164"/>
      <c r="O17" s="164"/>
      <c r="P17" s="6" t="s">
        <v>117</v>
      </c>
      <c r="Q17" s="10" t="str">
        <f>VLOOKUP(Z1,'DANH SACH NHAN SU'!$B$6:$W$10000,22,0)</f>
        <v>CA. Hà Nội</v>
      </c>
    </row>
    <row r="18" spans="1:23" ht="24.75" customHeight="1">
      <c r="A18" s="6" t="s">
        <v>122</v>
      </c>
    </row>
    <row r="19" spans="1:23" ht="24.75" customHeight="1">
      <c r="A19" s="6" t="s">
        <v>123</v>
      </c>
    </row>
    <row r="20" spans="1:23" ht="24.75" customHeight="1">
      <c r="A20" s="7" t="s">
        <v>124</v>
      </c>
    </row>
    <row r="21" spans="1:23" ht="24.75" customHeight="1">
      <c r="A21" s="11" t="s">
        <v>237</v>
      </c>
    </row>
    <row r="22" spans="1:23" ht="24.75" customHeight="1">
      <c r="A22" s="11" t="s">
        <v>125</v>
      </c>
      <c r="E22" s="156">
        <f>R4</f>
        <v>42812</v>
      </c>
      <c r="F22" s="156"/>
      <c r="G22" s="156"/>
      <c r="H22" s="156"/>
      <c r="I22" s="156"/>
      <c r="J22" s="156"/>
      <c r="K22" s="156"/>
      <c r="L22" s="6" t="s">
        <v>126</v>
      </c>
      <c r="O22" s="156">
        <f>DATE(YEAR(R4),MONTH(R4)+2,DAY(R4)+15)</f>
        <v>42888</v>
      </c>
      <c r="P22" s="156"/>
      <c r="Q22" s="156"/>
      <c r="R22" s="156"/>
      <c r="S22" s="156"/>
      <c r="T22" s="156"/>
      <c r="U22" s="156"/>
      <c r="V22" s="156"/>
      <c r="W22" s="156"/>
    </row>
    <row r="23" spans="1:23" ht="24.75" customHeight="1">
      <c r="A23" s="11" t="s">
        <v>272</v>
      </c>
    </row>
    <row r="24" spans="1:23" ht="24.75" customHeight="1">
      <c r="A24" s="6" t="s">
        <v>270</v>
      </c>
    </row>
    <row r="25" spans="1:23" ht="24.75" customHeight="1">
      <c r="A25" s="11" t="s">
        <v>127</v>
      </c>
    </row>
    <row r="26" spans="1:23" ht="24.75" customHeight="1">
      <c r="A26" s="11" t="s">
        <v>128</v>
      </c>
    </row>
    <row r="27" spans="1:23" ht="24.75" customHeight="1">
      <c r="A27" s="11" t="s">
        <v>129</v>
      </c>
    </row>
    <row r="28" spans="1:23" ht="24.75" customHeight="1">
      <c r="A28" s="7" t="s">
        <v>130</v>
      </c>
    </row>
    <row r="29" spans="1:23" ht="24.75" customHeight="1">
      <c r="A29" s="11" t="s">
        <v>131</v>
      </c>
    </row>
    <row r="30" spans="1:23" ht="24.75" customHeight="1">
      <c r="A30" s="11" t="s">
        <v>132</v>
      </c>
    </row>
    <row r="31" spans="1:23" ht="24.75" customHeight="1">
      <c r="A31" s="6" t="s">
        <v>133</v>
      </c>
    </row>
    <row r="32" spans="1:23" ht="24.75" customHeight="1">
      <c r="A32" s="7" t="s">
        <v>134</v>
      </c>
    </row>
    <row r="33" spans="1:28" ht="24.75" customHeight="1">
      <c r="A33" s="11" t="s">
        <v>135</v>
      </c>
    </row>
    <row r="34" spans="1:28" ht="24.75" customHeight="1">
      <c r="A34" s="11" t="s">
        <v>173</v>
      </c>
      <c r="H34" s="6" t="s">
        <v>174</v>
      </c>
      <c r="M34" s="6" t="s">
        <v>175</v>
      </c>
    </row>
    <row r="35" spans="1:28" ht="24.75" customHeight="1">
      <c r="A35" s="11" t="s">
        <v>171</v>
      </c>
      <c r="N35" s="165">
        <f>X35+(X35*18%)+(X35*3%)+(X35*4%)</f>
        <v>3625000</v>
      </c>
      <c r="O35" s="165"/>
      <c r="P35" s="165"/>
      <c r="Q35" s="165"/>
      <c r="R35" s="12" t="s">
        <v>163</v>
      </c>
      <c r="S35" s="13"/>
      <c r="T35" s="13"/>
      <c r="U35" s="13"/>
      <c r="V35" s="13"/>
      <c r="W35" s="13"/>
      <c r="X35" s="166">
        <v>2900000</v>
      </c>
      <c r="Y35" s="166"/>
      <c r="Z35" s="166"/>
      <c r="AA35" s="166"/>
      <c r="AB35" s="166"/>
    </row>
    <row r="36" spans="1:28" ht="24.75" customHeight="1">
      <c r="A36" s="14" t="s">
        <v>233</v>
      </c>
    </row>
    <row r="37" spans="1:28" ht="24.75" customHeight="1">
      <c r="A37" s="11" t="s">
        <v>136</v>
      </c>
    </row>
    <row r="38" spans="1:28" ht="24.75" customHeight="1">
      <c r="A38" s="11" t="s">
        <v>137</v>
      </c>
      <c r="X38" s="15"/>
    </row>
    <row r="39" spans="1:28" ht="24.75" customHeight="1">
      <c r="A39" s="11" t="s">
        <v>138</v>
      </c>
      <c r="X39" s="15"/>
      <c r="Y39" s="15"/>
      <c r="Z39" s="15"/>
      <c r="AA39" s="15"/>
      <c r="AB39" s="15"/>
    </row>
    <row r="40" spans="1:28" ht="24.75" customHeight="1">
      <c r="A40" s="11" t="s">
        <v>139</v>
      </c>
    </row>
    <row r="41" spans="1:28" ht="24.75" customHeight="1">
      <c r="A41" s="11" t="s">
        <v>140</v>
      </c>
    </row>
    <row r="42" spans="1:28" ht="24.75" customHeight="1">
      <c r="A42" s="16" t="s">
        <v>141</v>
      </c>
    </row>
    <row r="43" spans="1:28" ht="24.75" customHeight="1">
      <c r="A43" s="16" t="s">
        <v>142</v>
      </c>
    </row>
    <row r="44" spans="1:28" ht="24.75" customHeight="1">
      <c r="A44" s="16" t="s">
        <v>143</v>
      </c>
    </row>
    <row r="45" spans="1:28" ht="24.75" customHeight="1">
      <c r="A45" s="16" t="s">
        <v>144</v>
      </c>
    </row>
    <row r="46" spans="1:28" ht="24.75" customHeight="1">
      <c r="A46" s="17" t="s">
        <v>145</v>
      </c>
    </row>
    <row r="47" spans="1:28" ht="24.75" customHeight="1">
      <c r="A47" s="16" t="s">
        <v>146</v>
      </c>
    </row>
    <row r="48" spans="1:28" ht="24.75" customHeight="1">
      <c r="A48" s="16" t="s">
        <v>147</v>
      </c>
    </row>
    <row r="49" spans="1:23" ht="24.75" customHeight="1">
      <c r="A49" s="16" t="s">
        <v>148</v>
      </c>
    </row>
    <row r="50" spans="1:23" ht="24.75" customHeight="1">
      <c r="A50" s="17" t="s">
        <v>149</v>
      </c>
    </row>
    <row r="51" spans="1:23" ht="24.75" customHeight="1">
      <c r="A51" s="17" t="s">
        <v>151</v>
      </c>
    </row>
    <row r="52" spans="1:23" ht="24.75" customHeight="1">
      <c r="A52" s="16" t="s">
        <v>152</v>
      </c>
    </row>
    <row r="53" spans="1:23" ht="41.25" customHeight="1">
      <c r="A53" s="158" t="s">
        <v>153</v>
      </c>
      <c r="B53" s="158"/>
      <c r="C53" s="158"/>
      <c r="D53" s="158"/>
      <c r="E53" s="158"/>
      <c r="F53" s="158"/>
      <c r="G53" s="158"/>
      <c r="H53" s="158"/>
      <c r="I53" s="158"/>
      <c r="J53" s="158"/>
      <c r="K53" s="158"/>
      <c r="L53" s="158"/>
      <c r="M53" s="158"/>
      <c r="N53" s="158"/>
      <c r="O53" s="158"/>
      <c r="P53" s="158"/>
      <c r="Q53" s="158"/>
      <c r="R53" s="158"/>
      <c r="S53" s="158"/>
      <c r="T53" s="158"/>
      <c r="U53" s="158"/>
      <c r="V53" s="158"/>
      <c r="W53" s="158"/>
    </row>
    <row r="54" spans="1:23" ht="24.75" customHeight="1">
      <c r="A54" s="17" t="s">
        <v>154</v>
      </c>
    </row>
    <row r="55" spans="1:23" ht="24.75" customHeight="1">
      <c r="A55" s="18" t="s">
        <v>155</v>
      </c>
    </row>
    <row r="56" spans="1:23" ht="36.75" customHeight="1">
      <c r="A56" s="158" t="s">
        <v>160</v>
      </c>
      <c r="B56" s="158"/>
      <c r="C56" s="158"/>
      <c r="D56" s="158"/>
      <c r="E56" s="158"/>
      <c r="F56" s="158"/>
      <c r="G56" s="158"/>
      <c r="H56" s="158"/>
      <c r="I56" s="158"/>
      <c r="J56" s="158"/>
      <c r="K56" s="158"/>
      <c r="L56" s="158"/>
      <c r="M56" s="158"/>
      <c r="N56" s="158"/>
      <c r="O56" s="158"/>
      <c r="P56" s="158"/>
      <c r="Q56" s="158"/>
      <c r="R56" s="158"/>
      <c r="S56" s="158"/>
      <c r="T56" s="158"/>
      <c r="U56" s="158"/>
      <c r="V56" s="158"/>
      <c r="W56" s="158"/>
    </row>
    <row r="57" spans="1:23" ht="24.75" customHeight="1">
      <c r="A57" s="17" t="s">
        <v>150</v>
      </c>
    </row>
    <row r="58" spans="1:23" ht="53.25" customHeight="1">
      <c r="A58" s="158" t="s">
        <v>156</v>
      </c>
      <c r="B58" s="158"/>
      <c r="C58" s="158"/>
      <c r="D58" s="158"/>
      <c r="E58" s="158"/>
      <c r="F58" s="158"/>
      <c r="G58" s="158"/>
      <c r="H58" s="158"/>
      <c r="I58" s="158"/>
      <c r="J58" s="158"/>
      <c r="K58" s="158"/>
      <c r="L58" s="158"/>
      <c r="M58" s="158"/>
      <c r="N58" s="158"/>
      <c r="O58" s="158"/>
      <c r="P58" s="158"/>
      <c r="Q58" s="158"/>
      <c r="R58" s="158"/>
      <c r="S58" s="158"/>
      <c r="T58" s="158"/>
      <c r="U58" s="158"/>
      <c r="V58" s="158"/>
      <c r="W58" s="158"/>
    </row>
    <row r="59" spans="1:23" ht="66.75" customHeight="1">
      <c r="A59" s="158" t="s">
        <v>157</v>
      </c>
      <c r="B59" s="158"/>
      <c r="C59" s="158"/>
      <c r="D59" s="158"/>
      <c r="E59" s="158"/>
      <c r="F59" s="158"/>
      <c r="G59" s="158"/>
      <c r="H59" s="158"/>
      <c r="I59" s="158"/>
      <c r="J59" s="158"/>
      <c r="K59" s="158"/>
      <c r="L59" s="158"/>
      <c r="M59" s="158"/>
      <c r="N59" s="158"/>
      <c r="O59" s="158"/>
      <c r="P59" s="158"/>
      <c r="Q59" s="158"/>
      <c r="R59" s="158"/>
      <c r="S59" s="158"/>
      <c r="T59" s="158"/>
      <c r="U59" s="158"/>
      <c r="V59" s="158"/>
      <c r="W59" s="158"/>
    </row>
    <row r="60" spans="1:23" ht="24.75" customHeight="1">
      <c r="A60" s="19" t="s">
        <v>269</v>
      </c>
      <c r="M60" s="156">
        <f>R4</f>
        <v>42812</v>
      </c>
      <c r="N60" s="156"/>
      <c r="O60" s="156"/>
      <c r="P60" s="156"/>
      <c r="Q60" s="156"/>
      <c r="R60" s="156"/>
      <c r="S60" s="156"/>
      <c r="T60" s="156"/>
      <c r="U60" s="156"/>
      <c r="V60" s="156"/>
      <c r="W60" s="156"/>
    </row>
    <row r="61" spans="1:23" ht="24.75" customHeight="1"/>
    <row r="62" spans="1:23" ht="24.75" customHeight="1">
      <c r="A62" s="153" t="s">
        <v>159</v>
      </c>
      <c r="B62" s="153"/>
      <c r="C62" s="153"/>
      <c r="D62" s="153"/>
      <c r="E62" s="153"/>
      <c r="F62" s="153"/>
      <c r="G62" s="153"/>
      <c r="H62" s="153"/>
      <c r="P62" s="153" t="s">
        <v>158</v>
      </c>
      <c r="Q62" s="153"/>
      <c r="R62" s="153"/>
      <c r="S62" s="153"/>
      <c r="T62" s="153"/>
      <c r="U62" s="153"/>
      <c r="V62" s="153"/>
      <c r="W62" s="153"/>
    </row>
    <row r="63" spans="1:23" ht="24.75" customHeight="1">
      <c r="A63" s="162" t="s">
        <v>101</v>
      </c>
      <c r="B63" s="162"/>
      <c r="C63" s="162"/>
      <c r="D63" s="162"/>
      <c r="E63" s="162"/>
      <c r="F63" s="162"/>
      <c r="G63" s="162"/>
      <c r="H63" s="162"/>
      <c r="P63" s="162" t="s">
        <v>235</v>
      </c>
      <c r="Q63" s="162"/>
      <c r="R63" s="162"/>
      <c r="S63" s="162"/>
      <c r="T63" s="162"/>
      <c r="U63" s="162"/>
      <c r="V63" s="162"/>
      <c r="W63" s="162"/>
    </row>
    <row r="64" spans="1:23" ht="24.75" customHeight="1"/>
    <row r="65" spans="1:23" ht="24.75" customHeight="1"/>
    <row r="66" spans="1:23" ht="24.75" customHeight="1"/>
    <row r="67" spans="1:23" ht="24.75" customHeight="1">
      <c r="A67" s="154" t="str">
        <f>I13</f>
        <v>Nguyễn Thị Thiết</v>
      </c>
      <c r="B67" s="154"/>
      <c r="C67" s="154"/>
      <c r="D67" s="154"/>
      <c r="E67" s="154"/>
      <c r="F67" s="154"/>
      <c r="G67" s="154"/>
      <c r="H67" s="154"/>
      <c r="P67" s="153" t="s">
        <v>234</v>
      </c>
      <c r="Q67" s="153"/>
      <c r="R67" s="153"/>
      <c r="S67" s="153"/>
      <c r="T67" s="153"/>
      <c r="U67" s="153"/>
      <c r="V67" s="153"/>
      <c r="W67" s="153"/>
    </row>
    <row r="68" spans="1:23" ht="24.75" customHeight="1"/>
    <row r="69" spans="1:23" ht="24.75" customHeight="1"/>
    <row r="70" spans="1:23" ht="24.75" customHeight="1"/>
    <row r="71" spans="1:23" ht="24.75" customHeight="1"/>
    <row r="72" spans="1:23" ht="24.75" customHeight="1"/>
    <row r="73" spans="1:23" ht="24.75" customHeight="1"/>
    <row r="74" spans="1:23" ht="24.75" customHeight="1"/>
    <row r="75" spans="1:23" ht="24.75" customHeight="1"/>
    <row r="76" spans="1:23" ht="24.75" customHeight="1"/>
    <row r="77" spans="1:23" ht="24.75" customHeight="1"/>
    <row r="78" spans="1:23" ht="24.75" customHeight="1"/>
    <row r="79" spans="1:23" ht="24.75" customHeight="1"/>
    <row r="80" spans="1:23"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32">
    <mergeCell ref="P63:W63"/>
    <mergeCell ref="J1:W1"/>
    <mergeCell ref="J2:W2"/>
    <mergeCell ref="N4:Q4"/>
    <mergeCell ref="I13:M13"/>
    <mergeCell ref="P13:Q13"/>
    <mergeCell ref="E14:K14"/>
    <mergeCell ref="N14:W14"/>
    <mergeCell ref="C3:F3"/>
    <mergeCell ref="O22:W22"/>
    <mergeCell ref="M60:W60"/>
    <mergeCell ref="X1:X2"/>
    <mergeCell ref="L17:O17"/>
    <mergeCell ref="N35:Q35"/>
    <mergeCell ref="X35:AB35"/>
    <mergeCell ref="X4:AA4"/>
    <mergeCell ref="X8:AF11"/>
    <mergeCell ref="P67:W67"/>
    <mergeCell ref="A67:H67"/>
    <mergeCell ref="R4:W4"/>
    <mergeCell ref="E22:K22"/>
    <mergeCell ref="E17:I17"/>
    <mergeCell ref="H16:Q16"/>
    <mergeCell ref="A53:W53"/>
    <mergeCell ref="A56:W56"/>
    <mergeCell ref="A58:W58"/>
    <mergeCell ref="A59:W59"/>
    <mergeCell ref="A62:H62"/>
    <mergeCell ref="A7:W7"/>
    <mergeCell ref="A8:W8"/>
    <mergeCell ref="A63:H63"/>
    <mergeCell ref="P62:W62"/>
  </mergeCells>
  <dataValidations xWindow="711" yWindow="390" count="2">
    <dataValidation allowBlank="1" showInputMessage="1" showErrorMessage="1" promptTitle="NHẬP LƯƠNG CƠ BẢN" prompt="Nhập mức lương cơ bản vào ô này_x000a_(Căn cứ vào hệ thống thang, bảng_x000a_lương của công ty)" sqref="X35:AB35"/>
    <dataValidation allowBlank="1" showInputMessage="1" showErrorMessage="1" promptTitle="NGAY HOP DONG" prompt="Nhập ngày hợp đồng vào ô này, nhập theo dạng dd/mm/yyyy" sqref="R4:W4"/>
  </dataValidations>
  <pageMargins left="0.52" right="0.28000000000000003" top="0.75" bottom="0.41" header="0.6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12"/>
  <sheetViews>
    <sheetView workbookViewId="0">
      <selection activeCell="K60" sqref="K60:U60"/>
    </sheetView>
  </sheetViews>
  <sheetFormatPr defaultRowHeight="16.5"/>
  <cols>
    <col min="1" max="7" width="4.28515625" style="6" customWidth="1"/>
    <col min="8" max="9" width="5.140625" style="6" customWidth="1"/>
    <col min="10" max="12" width="4.28515625" style="6" customWidth="1"/>
    <col min="13" max="13" width="5.140625" style="6" customWidth="1"/>
    <col min="14" max="20" width="4.28515625" style="6" customWidth="1"/>
    <col min="21" max="21" width="6.28515625" style="6" customWidth="1"/>
    <col min="22" max="22" width="7.140625" style="6" customWidth="1"/>
    <col min="23" max="23" width="4.140625" style="6" hidden="1" customWidth="1"/>
    <col min="24" max="24" width="8" style="6" hidden="1" customWidth="1"/>
    <col min="25" max="25" width="4.28515625" style="6" customWidth="1"/>
    <col min="26" max="16384" width="9.140625" style="6"/>
  </cols>
  <sheetData>
    <row r="1" spans="1:30">
      <c r="A1" s="7"/>
      <c r="H1" s="153" t="s">
        <v>95</v>
      </c>
      <c r="I1" s="153"/>
      <c r="J1" s="153"/>
      <c r="K1" s="153"/>
      <c r="L1" s="153"/>
      <c r="M1" s="153"/>
      <c r="N1" s="153"/>
      <c r="O1" s="153"/>
      <c r="P1" s="153"/>
      <c r="Q1" s="153"/>
      <c r="R1" s="153"/>
      <c r="S1" s="153"/>
      <c r="T1" s="153"/>
      <c r="U1" s="153"/>
      <c r="V1" s="163" t="s">
        <v>232</v>
      </c>
      <c r="W1" s="8" t="s">
        <v>102</v>
      </c>
      <c r="X1" s="6" t="str">
        <f>W1&amp;V1</f>
        <v>00001</v>
      </c>
    </row>
    <row r="2" spans="1:30" ht="34.5" customHeight="1">
      <c r="A2" s="7"/>
      <c r="H2" s="153" t="s">
        <v>96</v>
      </c>
      <c r="I2" s="153"/>
      <c r="J2" s="153"/>
      <c r="K2" s="153"/>
      <c r="L2" s="153"/>
      <c r="M2" s="153"/>
      <c r="N2" s="153"/>
      <c r="O2" s="153"/>
      <c r="P2" s="153"/>
      <c r="Q2" s="153"/>
      <c r="R2" s="153"/>
      <c r="S2" s="153"/>
      <c r="T2" s="153"/>
      <c r="U2" s="153"/>
      <c r="V2" s="163"/>
    </row>
    <row r="3" spans="1:30">
      <c r="A3" s="6" t="s">
        <v>111</v>
      </c>
      <c r="B3" s="9" t="str">
        <f>CONCATENATE(V1,"-",RIGHT(YEAR(P4),2),"/HĐMN/HVKT")</f>
        <v>001-13/HĐMN/HVKT</v>
      </c>
    </row>
    <row r="4" spans="1:30">
      <c r="L4" s="169" t="s">
        <v>229</v>
      </c>
      <c r="M4" s="169"/>
      <c r="N4" s="169"/>
      <c r="O4" s="169"/>
      <c r="P4" s="155">
        <v>41587</v>
      </c>
      <c r="Q4" s="155"/>
      <c r="R4" s="155"/>
      <c r="S4" s="155"/>
      <c r="T4" s="155"/>
      <c r="U4" s="155"/>
      <c r="V4" s="173"/>
      <c r="W4" s="173"/>
      <c r="X4" s="173"/>
      <c r="Y4" s="173"/>
      <c r="Z4" s="173"/>
      <c r="AA4" s="173"/>
    </row>
    <row r="7" spans="1:30" ht="22.5">
      <c r="A7" s="159" t="s">
        <v>164</v>
      </c>
      <c r="B7" s="159"/>
      <c r="C7" s="159"/>
      <c r="D7" s="159"/>
      <c r="E7" s="159"/>
      <c r="F7" s="159"/>
      <c r="G7" s="159"/>
      <c r="H7" s="159"/>
      <c r="I7" s="159"/>
      <c r="J7" s="159"/>
      <c r="K7" s="159"/>
      <c r="L7" s="159"/>
      <c r="M7" s="159"/>
      <c r="N7" s="159"/>
      <c r="O7" s="159"/>
      <c r="P7" s="159"/>
      <c r="Q7" s="159"/>
      <c r="R7" s="159"/>
      <c r="S7" s="159"/>
      <c r="T7" s="159"/>
      <c r="U7" s="159"/>
    </row>
    <row r="8" spans="1:30" ht="85.5" customHeight="1">
      <c r="A8" s="174" t="s">
        <v>112</v>
      </c>
      <c r="B8" s="175"/>
      <c r="C8" s="175"/>
      <c r="D8" s="175"/>
      <c r="E8" s="175"/>
      <c r="F8" s="175"/>
      <c r="G8" s="175"/>
      <c r="H8" s="175"/>
      <c r="I8" s="175"/>
      <c r="J8" s="175"/>
      <c r="K8" s="175"/>
      <c r="L8" s="175"/>
      <c r="M8" s="175"/>
      <c r="N8" s="175"/>
      <c r="O8" s="175"/>
      <c r="P8" s="175"/>
      <c r="Q8" s="175"/>
      <c r="R8" s="175"/>
      <c r="S8" s="175"/>
      <c r="T8" s="175"/>
      <c r="U8" s="175"/>
      <c r="V8" s="168" t="s">
        <v>241</v>
      </c>
      <c r="W8" s="168"/>
      <c r="X8" s="168"/>
      <c r="Y8" s="168"/>
      <c r="Z8" s="168"/>
      <c r="AA8" s="168"/>
      <c r="AB8" s="168"/>
      <c r="AC8" s="168"/>
      <c r="AD8" s="168"/>
    </row>
    <row r="9" spans="1:30" ht="24.75" customHeight="1">
      <c r="A9" s="3" t="s">
        <v>231</v>
      </c>
      <c r="V9" s="168"/>
      <c r="W9" s="168"/>
      <c r="X9" s="168"/>
      <c r="Y9" s="168"/>
      <c r="Z9" s="168"/>
      <c r="AA9" s="168"/>
      <c r="AB9" s="168"/>
      <c r="AC9" s="168"/>
      <c r="AD9" s="168"/>
    </row>
    <row r="10" spans="1:30" ht="24.75" customHeight="1">
      <c r="A10" s="3" t="s">
        <v>113</v>
      </c>
      <c r="V10" s="168"/>
      <c r="W10" s="168"/>
      <c r="X10" s="168"/>
      <c r="Y10" s="168"/>
      <c r="Z10" s="168"/>
      <c r="AA10" s="168"/>
      <c r="AB10" s="168"/>
      <c r="AC10" s="168"/>
      <c r="AD10" s="168"/>
    </row>
    <row r="11" spans="1:30" ht="24.75" customHeight="1">
      <c r="A11" s="3" t="s">
        <v>261</v>
      </c>
      <c r="V11" s="168"/>
      <c r="W11" s="168"/>
      <c r="X11" s="168"/>
      <c r="Y11" s="168"/>
      <c r="Z11" s="168"/>
      <c r="AA11" s="168"/>
      <c r="AB11" s="168"/>
      <c r="AC11" s="168"/>
      <c r="AD11" s="168"/>
    </row>
    <row r="12" spans="1:30" ht="24.75" customHeight="1">
      <c r="A12" s="3" t="s">
        <v>262</v>
      </c>
    </row>
    <row r="13" spans="1:30" ht="24.75" customHeight="1">
      <c r="A13" s="6" t="s">
        <v>114</v>
      </c>
      <c r="G13" s="170" t="str">
        <f>VLOOKUP(X1,'DANH SACH NHAN SU'!$B$6:$C$9187,2,0)</f>
        <v>Nguyễn Văn Học</v>
      </c>
      <c r="H13" s="170"/>
      <c r="I13" s="170"/>
      <c r="J13" s="170"/>
      <c r="K13" s="170"/>
      <c r="L13" s="3" t="s">
        <v>162</v>
      </c>
      <c r="M13" s="10"/>
      <c r="N13" s="157" t="str">
        <f>VLOOKUP(X1,'DANH SACH NHAN SU'!$B$6:$J$10000,9,0)</f>
        <v>Nam</v>
      </c>
      <c r="O13" s="157"/>
      <c r="P13" s="6" t="s">
        <v>115</v>
      </c>
    </row>
    <row r="14" spans="1:30" ht="24.75" customHeight="1">
      <c r="A14" s="6" t="s">
        <v>116</v>
      </c>
      <c r="D14" s="171" t="str">
        <f>VLOOKUP(X1,'DANH SACH NHAN SU'!$B$6:$N$10000,13,0)</f>
        <v>22/10/1982</v>
      </c>
      <c r="E14" s="171"/>
      <c r="F14" s="171"/>
      <c r="G14" s="171"/>
      <c r="H14" s="171"/>
      <c r="I14" s="171"/>
      <c r="K14" s="6" t="s">
        <v>117</v>
      </c>
      <c r="L14" s="154" t="str">
        <f>VLOOKUP(X1,'DANH SACH NHAN SU'!$B$6:$X$10000,23,0)</f>
        <v>Định Trung-Vĩnh Yên-Vĩnh Phúc</v>
      </c>
      <c r="M14" s="154"/>
      <c r="N14" s="154"/>
      <c r="O14" s="154"/>
      <c r="P14" s="154"/>
      <c r="Q14" s="154"/>
      <c r="R14" s="154"/>
      <c r="S14" s="154"/>
      <c r="T14" s="154"/>
      <c r="U14" s="154"/>
    </row>
    <row r="15" spans="1:30" ht="24.75" customHeight="1">
      <c r="A15" s="6" t="s">
        <v>118</v>
      </c>
    </row>
    <row r="16" spans="1:30" ht="24.75" customHeight="1">
      <c r="A16" s="6" t="s">
        <v>119</v>
      </c>
      <c r="F16" s="157" t="str">
        <f>VLOOKUP(X1,'DANH SACH NHAN SU'!$B$6:$X$10000,23,0)</f>
        <v>Định Trung-Vĩnh Yên-Vĩnh Phúc</v>
      </c>
      <c r="G16" s="157"/>
      <c r="H16" s="157"/>
      <c r="I16" s="157"/>
      <c r="J16" s="157"/>
      <c r="K16" s="157"/>
      <c r="L16" s="157"/>
      <c r="M16" s="157"/>
      <c r="N16" s="157"/>
      <c r="O16" s="157"/>
    </row>
    <row r="17" spans="1:21" ht="24.75" customHeight="1">
      <c r="A17" s="6" t="s">
        <v>120</v>
      </c>
      <c r="D17" s="157" t="str">
        <f>VLOOKUP(X1,'DANH SACH NHAN SU'!$B$6:$U$10000,20,0)</f>
        <v>151283432</v>
      </c>
      <c r="E17" s="157"/>
      <c r="F17" s="157"/>
      <c r="G17" s="157"/>
      <c r="H17" s="6" t="s">
        <v>121</v>
      </c>
      <c r="J17" s="164" t="str">
        <f>VLOOKUP(X1,'DANH SACH NHAN SU'!$B$6:$V$10000,21,0)</f>
        <v>16/10/1996</v>
      </c>
      <c r="K17" s="164"/>
      <c r="L17" s="164"/>
      <c r="M17" s="164"/>
      <c r="N17" s="6" t="s">
        <v>117</v>
      </c>
      <c r="O17" s="10" t="str">
        <f>VLOOKUP(X1,'DANH SACH NHAN SU'!$B$6:$W$10000,22,0)</f>
        <v>CA. Thái Bình</v>
      </c>
    </row>
    <row r="18" spans="1:21" ht="24.75" customHeight="1">
      <c r="A18" s="6" t="s">
        <v>122</v>
      </c>
    </row>
    <row r="19" spans="1:21" ht="24.75" customHeight="1">
      <c r="A19" s="6" t="s">
        <v>123</v>
      </c>
    </row>
    <row r="20" spans="1:21" ht="24.75" customHeight="1">
      <c r="A20" s="7" t="s">
        <v>124</v>
      </c>
    </row>
    <row r="21" spans="1:21" ht="24.75" customHeight="1">
      <c r="A21" s="11" t="s">
        <v>236</v>
      </c>
    </row>
    <row r="22" spans="1:21" ht="24.75" customHeight="1">
      <c r="A22" s="11" t="s">
        <v>125</v>
      </c>
      <c r="D22" s="156">
        <f>P4</f>
        <v>41587</v>
      </c>
      <c r="E22" s="156"/>
      <c r="F22" s="156"/>
      <c r="G22" s="156"/>
      <c r="H22" s="156"/>
      <c r="I22" s="156"/>
      <c r="J22" s="177" t="s">
        <v>126</v>
      </c>
      <c r="K22" s="177"/>
      <c r="L22" s="177"/>
      <c r="M22" s="156">
        <f>DATE(YEAR(P4)+1,MONTH(P4),DAY(P4))</f>
        <v>41952</v>
      </c>
      <c r="N22" s="156"/>
      <c r="O22" s="156"/>
      <c r="P22" s="156"/>
      <c r="Q22" s="156"/>
      <c r="R22" s="156"/>
      <c r="S22" s="156"/>
      <c r="T22" s="156"/>
      <c r="U22" s="156"/>
    </row>
    <row r="23" spans="1:21" ht="24.75" customHeight="1">
      <c r="A23" s="11" t="s">
        <v>271</v>
      </c>
    </row>
    <row r="24" spans="1:21" ht="24.75" customHeight="1">
      <c r="A24" s="6" t="s">
        <v>270</v>
      </c>
    </row>
    <row r="25" spans="1:21" ht="24.75" customHeight="1">
      <c r="A25" s="11" t="s">
        <v>127</v>
      </c>
    </row>
    <row r="26" spans="1:21" ht="24.75" customHeight="1">
      <c r="A26" s="11" t="s">
        <v>128</v>
      </c>
    </row>
    <row r="27" spans="1:21" ht="24.75" customHeight="1">
      <c r="A27" s="11" t="s">
        <v>129</v>
      </c>
    </row>
    <row r="28" spans="1:21" ht="24.75" customHeight="1">
      <c r="A28" s="7" t="s">
        <v>130</v>
      </c>
    </row>
    <row r="29" spans="1:21" ht="24.75" customHeight="1">
      <c r="A29" s="11" t="s">
        <v>131</v>
      </c>
    </row>
    <row r="30" spans="1:21" ht="24.75" customHeight="1">
      <c r="A30" s="11" t="s">
        <v>132</v>
      </c>
    </row>
    <row r="31" spans="1:21" ht="24.75" customHeight="1">
      <c r="A31" s="6" t="s">
        <v>133</v>
      </c>
    </row>
    <row r="32" spans="1:21" ht="24.75" customHeight="1">
      <c r="A32" s="7" t="s">
        <v>134</v>
      </c>
    </row>
    <row r="33" spans="1:26" ht="24.75" customHeight="1">
      <c r="A33" s="11" t="s">
        <v>135</v>
      </c>
    </row>
    <row r="34" spans="1:26" ht="24.75" customHeight="1">
      <c r="A34" s="11" t="s">
        <v>173</v>
      </c>
      <c r="F34" s="6" t="s">
        <v>174</v>
      </c>
      <c r="K34" s="6" t="s">
        <v>175</v>
      </c>
    </row>
    <row r="35" spans="1:26" ht="24.75" customHeight="1">
      <c r="A35" s="11" t="s">
        <v>172</v>
      </c>
      <c r="L35" s="165">
        <f>V35</f>
        <v>2900000</v>
      </c>
      <c r="M35" s="165"/>
      <c r="N35" s="165"/>
      <c r="O35" s="165"/>
      <c r="P35" s="12" t="s">
        <v>163</v>
      </c>
      <c r="Q35" s="13"/>
      <c r="R35" s="13"/>
      <c r="S35" s="13"/>
      <c r="T35" s="13"/>
      <c r="U35" s="13"/>
      <c r="V35" s="176">
        <v>2900000</v>
      </c>
      <c r="W35" s="176"/>
      <c r="X35" s="176"/>
      <c r="Y35" s="176"/>
      <c r="Z35" s="176"/>
    </row>
    <row r="36" spans="1:26" ht="24.75" customHeight="1">
      <c r="A36" s="14" t="s">
        <v>165</v>
      </c>
    </row>
    <row r="37" spans="1:26" ht="24.75" customHeight="1">
      <c r="A37" s="11" t="s">
        <v>136</v>
      </c>
    </row>
    <row r="38" spans="1:26" ht="24.75" customHeight="1">
      <c r="A38" s="11" t="s">
        <v>137</v>
      </c>
      <c r="V38" s="15"/>
    </row>
    <row r="39" spans="1:26" ht="24.75" customHeight="1">
      <c r="A39" s="11" t="s">
        <v>138</v>
      </c>
      <c r="V39" s="15"/>
      <c r="W39" s="15"/>
      <c r="X39" s="15"/>
      <c r="Y39" s="15"/>
      <c r="Z39" s="15"/>
    </row>
    <row r="40" spans="1:26" ht="24.75" customHeight="1">
      <c r="A40" s="11" t="s">
        <v>139</v>
      </c>
    </row>
    <row r="41" spans="1:26" ht="24.75" customHeight="1">
      <c r="A41" s="11" t="s">
        <v>140</v>
      </c>
    </row>
    <row r="42" spans="1:26" ht="24.75" customHeight="1">
      <c r="A42" s="16" t="s">
        <v>141</v>
      </c>
    </row>
    <row r="43" spans="1:26" ht="24.75" customHeight="1">
      <c r="A43" s="16" t="s">
        <v>166</v>
      </c>
    </row>
    <row r="44" spans="1:26" ht="24.75" customHeight="1">
      <c r="A44" s="16" t="s">
        <v>143</v>
      </c>
    </row>
    <row r="45" spans="1:26" ht="24.75" customHeight="1">
      <c r="A45" s="16" t="s">
        <v>144</v>
      </c>
    </row>
    <row r="46" spans="1:26" ht="24.75" customHeight="1">
      <c r="A46" s="17" t="s">
        <v>145</v>
      </c>
    </row>
    <row r="47" spans="1:26" ht="24.75" customHeight="1">
      <c r="A47" s="16" t="s">
        <v>146</v>
      </c>
    </row>
    <row r="48" spans="1:26" ht="24.75" customHeight="1">
      <c r="A48" s="16" t="s">
        <v>147</v>
      </c>
    </row>
    <row r="49" spans="1:21" ht="24.75" customHeight="1">
      <c r="A49" s="16" t="s">
        <v>148</v>
      </c>
    </row>
    <row r="50" spans="1:21" ht="24.75" customHeight="1">
      <c r="A50" s="17" t="s">
        <v>149</v>
      </c>
    </row>
    <row r="51" spans="1:21" ht="24.75" customHeight="1">
      <c r="A51" s="17" t="s">
        <v>151</v>
      </c>
    </row>
    <row r="52" spans="1:21" ht="24.75" customHeight="1">
      <c r="A52" s="16" t="s">
        <v>152</v>
      </c>
    </row>
    <row r="53" spans="1:21" ht="41.25" customHeight="1">
      <c r="A53" s="158" t="s">
        <v>153</v>
      </c>
      <c r="B53" s="158"/>
      <c r="C53" s="158"/>
      <c r="D53" s="158"/>
      <c r="E53" s="158"/>
      <c r="F53" s="158"/>
      <c r="G53" s="158"/>
      <c r="H53" s="158"/>
      <c r="I53" s="158"/>
      <c r="J53" s="158"/>
      <c r="K53" s="158"/>
      <c r="L53" s="158"/>
      <c r="M53" s="158"/>
      <c r="N53" s="158"/>
      <c r="O53" s="158"/>
      <c r="P53" s="158"/>
      <c r="Q53" s="158"/>
      <c r="R53" s="158"/>
      <c r="S53" s="158"/>
      <c r="T53" s="158"/>
      <c r="U53" s="158"/>
    </row>
    <row r="54" spans="1:21" ht="24.75" customHeight="1">
      <c r="A54" s="17" t="s">
        <v>154</v>
      </c>
    </row>
    <row r="55" spans="1:21" ht="24.75" customHeight="1">
      <c r="A55" s="18" t="s">
        <v>155</v>
      </c>
    </row>
    <row r="56" spans="1:21" ht="36.75" customHeight="1">
      <c r="A56" s="158" t="s">
        <v>160</v>
      </c>
      <c r="B56" s="158"/>
      <c r="C56" s="158"/>
      <c r="D56" s="158"/>
      <c r="E56" s="158"/>
      <c r="F56" s="158"/>
      <c r="G56" s="158"/>
      <c r="H56" s="158"/>
      <c r="I56" s="158"/>
      <c r="J56" s="158"/>
      <c r="K56" s="158"/>
      <c r="L56" s="158"/>
      <c r="M56" s="158"/>
      <c r="N56" s="158"/>
      <c r="O56" s="158"/>
      <c r="P56" s="158"/>
      <c r="Q56" s="158"/>
      <c r="R56" s="158"/>
      <c r="S56" s="158"/>
      <c r="T56" s="158"/>
      <c r="U56" s="158"/>
    </row>
    <row r="57" spans="1:21" ht="24.75" customHeight="1">
      <c r="A57" s="17" t="s">
        <v>150</v>
      </c>
    </row>
    <row r="58" spans="1:21" ht="53.25" customHeight="1">
      <c r="A58" s="158" t="s">
        <v>156</v>
      </c>
      <c r="B58" s="158"/>
      <c r="C58" s="158"/>
      <c r="D58" s="158"/>
      <c r="E58" s="158"/>
      <c r="F58" s="158"/>
      <c r="G58" s="158"/>
      <c r="H58" s="158"/>
      <c r="I58" s="158"/>
      <c r="J58" s="158"/>
      <c r="K58" s="158"/>
      <c r="L58" s="158"/>
      <c r="M58" s="158"/>
      <c r="N58" s="158"/>
      <c r="O58" s="158"/>
      <c r="P58" s="158"/>
      <c r="Q58" s="158"/>
      <c r="R58" s="158"/>
      <c r="S58" s="158"/>
      <c r="T58" s="158"/>
      <c r="U58" s="158"/>
    </row>
    <row r="59" spans="1:21" ht="66.75" customHeight="1">
      <c r="A59" s="158" t="s">
        <v>157</v>
      </c>
      <c r="B59" s="158"/>
      <c r="C59" s="158"/>
      <c r="D59" s="158"/>
      <c r="E59" s="158"/>
      <c r="F59" s="158"/>
      <c r="G59" s="158"/>
      <c r="H59" s="158"/>
      <c r="I59" s="158"/>
      <c r="J59" s="158"/>
      <c r="K59" s="158"/>
      <c r="L59" s="158"/>
      <c r="M59" s="158"/>
      <c r="N59" s="158"/>
      <c r="O59" s="158"/>
      <c r="P59" s="158"/>
      <c r="Q59" s="158"/>
      <c r="R59" s="158"/>
      <c r="S59" s="158"/>
      <c r="T59" s="158"/>
      <c r="U59" s="158"/>
    </row>
    <row r="60" spans="1:21" ht="24.75" customHeight="1">
      <c r="A60" s="19" t="s">
        <v>269</v>
      </c>
      <c r="K60" s="156">
        <f>P4</f>
        <v>41587</v>
      </c>
      <c r="L60" s="156"/>
      <c r="M60" s="156"/>
      <c r="N60" s="156"/>
      <c r="O60" s="156"/>
      <c r="P60" s="156"/>
      <c r="Q60" s="156"/>
      <c r="R60" s="156"/>
      <c r="S60" s="156"/>
      <c r="T60" s="156"/>
      <c r="U60" s="156"/>
    </row>
    <row r="61" spans="1:21" ht="24.75" customHeight="1"/>
    <row r="62" spans="1:21" ht="24.75" customHeight="1">
      <c r="A62" s="153" t="s">
        <v>159</v>
      </c>
      <c r="B62" s="153"/>
      <c r="C62" s="153"/>
      <c r="D62" s="153"/>
      <c r="E62" s="153"/>
      <c r="F62" s="153"/>
      <c r="N62" s="153" t="s">
        <v>158</v>
      </c>
      <c r="O62" s="153"/>
      <c r="P62" s="153"/>
      <c r="Q62" s="153"/>
      <c r="R62" s="153"/>
      <c r="S62" s="153"/>
      <c r="T62" s="153"/>
      <c r="U62" s="153"/>
    </row>
    <row r="63" spans="1:21" ht="24.75" customHeight="1">
      <c r="A63" s="162" t="s">
        <v>101</v>
      </c>
      <c r="B63" s="162"/>
      <c r="C63" s="162"/>
      <c r="D63" s="162"/>
      <c r="E63" s="162"/>
      <c r="F63" s="162"/>
      <c r="N63" s="162" t="s">
        <v>235</v>
      </c>
      <c r="O63" s="162"/>
      <c r="P63" s="162"/>
      <c r="Q63" s="162"/>
      <c r="R63" s="162"/>
      <c r="S63" s="162"/>
      <c r="T63" s="162"/>
      <c r="U63" s="162"/>
    </row>
    <row r="64" spans="1:21" ht="24.75" customHeight="1"/>
    <row r="65" spans="1:21" ht="24.75" customHeight="1"/>
    <row r="66" spans="1:21" ht="24.75" customHeight="1"/>
    <row r="67" spans="1:21" ht="24.75" customHeight="1">
      <c r="A67" s="154" t="str">
        <f>G13</f>
        <v>Nguyễn Văn Học</v>
      </c>
      <c r="B67" s="154"/>
      <c r="C67" s="154"/>
      <c r="D67" s="154"/>
      <c r="E67" s="154"/>
      <c r="F67" s="154"/>
      <c r="N67" s="153" t="s">
        <v>234</v>
      </c>
      <c r="O67" s="153"/>
      <c r="P67" s="153"/>
      <c r="Q67" s="153"/>
      <c r="R67" s="153"/>
      <c r="S67" s="153"/>
      <c r="T67" s="153"/>
      <c r="U67" s="153"/>
    </row>
    <row r="68" spans="1:21" ht="24.75" customHeight="1"/>
    <row r="69" spans="1:21" ht="24.75" customHeight="1"/>
    <row r="70" spans="1:21" ht="24.75" customHeight="1"/>
    <row r="71" spans="1:21" ht="24.75" customHeight="1"/>
    <row r="72" spans="1:21" ht="24.75" customHeight="1"/>
    <row r="73" spans="1:21" ht="24.75" customHeight="1"/>
    <row r="74" spans="1:21" ht="24.75" customHeight="1"/>
    <row r="75" spans="1:21" ht="24.75" customHeight="1"/>
    <row r="76" spans="1:21" ht="24.75" customHeight="1"/>
    <row r="77" spans="1:21" ht="24.75" customHeight="1"/>
    <row r="78" spans="1:21" ht="24.75" customHeight="1"/>
    <row r="79" spans="1:21" ht="24.75" customHeight="1"/>
    <row r="80" spans="1:21"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32">
    <mergeCell ref="V8:AD11"/>
    <mergeCell ref="A62:F62"/>
    <mergeCell ref="N62:U62"/>
    <mergeCell ref="A63:F63"/>
    <mergeCell ref="N63:U63"/>
    <mergeCell ref="F16:O16"/>
    <mergeCell ref="D17:G17"/>
    <mergeCell ref="J17:M17"/>
    <mergeCell ref="D22:I22"/>
    <mergeCell ref="M22:U22"/>
    <mergeCell ref="J22:L22"/>
    <mergeCell ref="K60:U60"/>
    <mergeCell ref="A67:F67"/>
    <mergeCell ref="N67:U67"/>
    <mergeCell ref="V35:Z35"/>
    <mergeCell ref="A53:U53"/>
    <mergeCell ref="A56:U56"/>
    <mergeCell ref="A58:U58"/>
    <mergeCell ref="A59:U59"/>
    <mergeCell ref="L35:O35"/>
    <mergeCell ref="A7:U7"/>
    <mergeCell ref="A8:U8"/>
    <mergeCell ref="G13:K13"/>
    <mergeCell ref="N13:O13"/>
    <mergeCell ref="D14:I14"/>
    <mergeCell ref="L14:U14"/>
    <mergeCell ref="H1:U1"/>
    <mergeCell ref="V1:V2"/>
    <mergeCell ref="H2:U2"/>
    <mergeCell ref="L4:O4"/>
    <mergeCell ref="P4:U4"/>
    <mergeCell ref="V4:AA4"/>
  </mergeCells>
  <dataValidations count="2">
    <dataValidation allowBlank="1" showInputMessage="1" showErrorMessage="1" promptTitle="NGAY HOP DONG" prompt="Nhập ngày hợp đồng vào ô này, nhập theo dạng dd/mm/yyyy" sqref="P4:U4"/>
    <dataValidation allowBlank="1" showInputMessage="1" showErrorMessage="1" promptTitle="NHẬP LƯƠNG CƠ BẢN" prompt="Nhập mức lương cơ bản vào ô này_x000a_(Căn cứ vào hệ thống thang, bảng_x000a_lương công ty đã xây dựng)" sqref="V35:Z35"/>
  </dataValidations>
  <pageMargins left="0.52" right="0.28000000000000003" top="0.75" bottom="0.41" header="0.6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112"/>
  <sheetViews>
    <sheetView topLeftCell="A19" workbookViewId="0">
      <selection activeCell="A24" sqref="A24"/>
    </sheetView>
  </sheetViews>
  <sheetFormatPr defaultRowHeight="16.5"/>
  <cols>
    <col min="1" max="7" width="4.28515625" style="6" customWidth="1"/>
    <col min="8" max="9" width="5.140625" style="6" customWidth="1"/>
    <col min="10" max="12" width="4.28515625" style="6" customWidth="1"/>
    <col min="13" max="13" width="5.140625" style="6" customWidth="1"/>
    <col min="14" max="20" width="4.28515625" style="6" customWidth="1"/>
    <col min="21" max="21" width="6.28515625" style="6" customWidth="1"/>
    <col min="22" max="22" width="7.140625" style="6" customWidth="1"/>
    <col min="23" max="23" width="4.140625" style="6" hidden="1" customWidth="1"/>
    <col min="24" max="24" width="8" style="6" hidden="1" customWidth="1"/>
    <col min="25" max="25" width="4.28515625" style="6" customWidth="1"/>
    <col min="26" max="16384" width="9.140625" style="6"/>
  </cols>
  <sheetData>
    <row r="1" spans="1:30">
      <c r="A1" s="7"/>
      <c r="H1" s="153" t="s">
        <v>95</v>
      </c>
      <c r="I1" s="153"/>
      <c r="J1" s="153"/>
      <c r="K1" s="153"/>
      <c r="L1" s="153"/>
      <c r="M1" s="153"/>
      <c r="N1" s="153"/>
      <c r="O1" s="153"/>
      <c r="P1" s="153"/>
      <c r="Q1" s="153"/>
      <c r="R1" s="153"/>
      <c r="S1" s="153"/>
      <c r="T1" s="153"/>
      <c r="U1" s="153"/>
      <c r="V1" s="163" t="s">
        <v>232</v>
      </c>
      <c r="W1" s="8" t="s">
        <v>102</v>
      </c>
      <c r="X1" s="6" t="str">
        <f>W1&amp;V1</f>
        <v>00001</v>
      </c>
    </row>
    <row r="2" spans="1:30" ht="34.5" customHeight="1">
      <c r="A2" s="7"/>
      <c r="H2" s="153" t="s">
        <v>96</v>
      </c>
      <c r="I2" s="153"/>
      <c r="J2" s="153"/>
      <c r="K2" s="153"/>
      <c r="L2" s="153"/>
      <c r="M2" s="153"/>
      <c r="N2" s="153"/>
      <c r="O2" s="153"/>
      <c r="P2" s="153"/>
      <c r="Q2" s="153"/>
      <c r="R2" s="153"/>
      <c r="S2" s="153"/>
      <c r="T2" s="153"/>
      <c r="U2" s="153"/>
      <c r="V2" s="163"/>
    </row>
    <row r="3" spans="1:30">
      <c r="A3" s="6" t="s">
        <v>111</v>
      </c>
      <c r="B3" s="9" t="str">
        <f>CONCATENATE(V1,"-",RIGHT(YEAR(P4),2),"/HĐVTH/HVKT")</f>
        <v>001-13/HĐVTH/HVKT</v>
      </c>
    </row>
    <row r="4" spans="1:30">
      <c r="L4" s="169" t="s">
        <v>229</v>
      </c>
      <c r="M4" s="169"/>
      <c r="N4" s="169"/>
      <c r="O4" s="169"/>
      <c r="P4" s="155">
        <v>41587</v>
      </c>
      <c r="Q4" s="155"/>
      <c r="R4" s="155"/>
      <c r="S4" s="155"/>
      <c r="T4" s="155"/>
      <c r="U4" s="155"/>
      <c r="V4" s="173"/>
      <c r="W4" s="173"/>
      <c r="X4" s="173"/>
      <c r="Y4" s="173"/>
      <c r="Z4" s="173"/>
      <c r="AA4" s="173"/>
    </row>
    <row r="7" spans="1:30" ht="22.5">
      <c r="A7" s="159" t="s">
        <v>164</v>
      </c>
      <c r="B7" s="159"/>
      <c r="C7" s="159"/>
      <c r="D7" s="159"/>
      <c r="E7" s="159"/>
      <c r="F7" s="159"/>
      <c r="G7" s="159"/>
      <c r="H7" s="159"/>
      <c r="I7" s="159"/>
      <c r="J7" s="159"/>
      <c r="K7" s="159"/>
      <c r="L7" s="159"/>
      <c r="M7" s="159"/>
      <c r="N7" s="159"/>
      <c r="O7" s="159"/>
      <c r="P7" s="159"/>
      <c r="Q7" s="159"/>
      <c r="R7" s="159"/>
      <c r="S7" s="159"/>
      <c r="T7" s="159"/>
      <c r="U7" s="159"/>
    </row>
    <row r="8" spans="1:30" ht="85.5" customHeight="1">
      <c r="A8" s="174" t="s">
        <v>112</v>
      </c>
      <c r="B8" s="175"/>
      <c r="C8" s="175"/>
      <c r="D8" s="175"/>
      <c r="E8" s="175"/>
      <c r="F8" s="175"/>
      <c r="G8" s="175"/>
      <c r="H8" s="175"/>
      <c r="I8" s="175"/>
      <c r="J8" s="175"/>
      <c r="K8" s="175"/>
      <c r="L8" s="175"/>
      <c r="M8" s="175"/>
      <c r="N8" s="175"/>
      <c r="O8" s="175"/>
      <c r="P8" s="175"/>
      <c r="Q8" s="175"/>
      <c r="R8" s="175"/>
      <c r="S8" s="175"/>
      <c r="T8" s="175"/>
      <c r="U8" s="175"/>
      <c r="V8" s="168" t="s">
        <v>241</v>
      </c>
      <c r="W8" s="168"/>
      <c r="X8" s="168"/>
      <c r="Y8" s="168"/>
      <c r="Z8" s="168"/>
      <c r="AA8" s="168"/>
      <c r="AB8" s="168"/>
      <c r="AC8" s="168"/>
      <c r="AD8" s="168"/>
    </row>
    <row r="9" spans="1:30" ht="24.75" customHeight="1">
      <c r="A9" s="3" t="s">
        <v>231</v>
      </c>
      <c r="V9" s="168"/>
      <c r="W9" s="168"/>
      <c r="X9" s="168"/>
      <c r="Y9" s="168"/>
      <c r="Z9" s="168"/>
      <c r="AA9" s="168"/>
      <c r="AB9" s="168"/>
      <c r="AC9" s="168"/>
      <c r="AD9" s="168"/>
    </row>
    <row r="10" spans="1:30" ht="24.75" customHeight="1">
      <c r="A10" s="3" t="s">
        <v>113</v>
      </c>
      <c r="V10" s="168"/>
      <c r="W10" s="168"/>
      <c r="X10" s="168"/>
      <c r="Y10" s="168"/>
      <c r="Z10" s="168"/>
      <c r="AA10" s="168"/>
      <c r="AB10" s="168"/>
      <c r="AC10" s="168"/>
      <c r="AD10" s="168"/>
    </row>
    <row r="11" spans="1:30" ht="24.75" customHeight="1">
      <c r="A11" s="3" t="s">
        <v>261</v>
      </c>
      <c r="V11" s="168"/>
      <c r="W11" s="168"/>
      <c r="X11" s="168"/>
      <c r="Y11" s="168"/>
      <c r="Z11" s="168"/>
      <c r="AA11" s="168"/>
      <c r="AB11" s="168"/>
      <c r="AC11" s="168"/>
      <c r="AD11" s="168"/>
    </row>
    <row r="12" spans="1:30" ht="24.75" customHeight="1">
      <c r="A12" s="3" t="s">
        <v>262</v>
      </c>
    </row>
    <row r="13" spans="1:30" ht="24.75" customHeight="1">
      <c r="A13" s="6" t="s">
        <v>114</v>
      </c>
      <c r="G13" s="170" t="str">
        <f>VLOOKUP(X1,'DANH SACH NHAN SU'!$B$6:$C$9187,2,0)</f>
        <v>Nguyễn Văn Học</v>
      </c>
      <c r="H13" s="170"/>
      <c r="I13" s="170"/>
      <c r="J13" s="170"/>
      <c r="K13" s="170"/>
      <c r="L13" s="3" t="s">
        <v>162</v>
      </c>
      <c r="M13" s="10"/>
      <c r="N13" s="157" t="str">
        <f>VLOOKUP(X1,'DANH SACH NHAN SU'!$B$6:$J$10000,9,0)</f>
        <v>Nam</v>
      </c>
      <c r="O13" s="157"/>
      <c r="P13" s="6" t="s">
        <v>115</v>
      </c>
    </row>
    <row r="14" spans="1:30" ht="24.75" customHeight="1">
      <c r="A14" s="6" t="s">
        <v>116</v>
      </c>
      <c r="D14" s="171" t="str">
        <f>VLOOKUP(X1,'DANH SACH NHAN SU'!$B$6:$N$10000,13,0)</f>
        <v>22/10/1982</v>
      </c>
      <c r="E14" s="171"/>
      <c r="F14" s="171"/>
      <c r="G14" s="171"/>
      <c r="H14" s="171"/>
      <c r="I14" s="171"/>
      <c r="K14" s="6" t="s">
        <v>117</v>
      </c>
      <c r="L14" s="154" t="str">
        <f>VLOOKUP(X1,'DANH SACH NHAN SU'!$B$6:$X$10000,23,0)</f>
        <v>Định Trung-Vĩnh Yên-Vĩnh Phúc</v>
      </c>
      <c r="M14" s="154"/>
      <c r="N14" s="154"/>
      <c r="O14" s="154"/>
      <c r="P14" s="154"/>
      <c r="Q14" s="154"/>
      <c r="R14" s="154"/>
      <c r="S14" s="154"/>
      <c r="T14" s="154"/>
      <c r="U14" s="154"/>
    </row>
    <row r="15" spans="1:30" ht="24.75" customHeight="1">
      <c r="A15" s="6" t="s">
        <v>118</v>
      </c>
    </row>
    <row r="16" spans="1:30" ht="24.75" customHeight="1">
      <c r="A16" s="6" t="s">
        <v>119</v>
      </c>
      <c r="F16" s="157" t="str">
        <f>VLOOKUP(X1,'DANH SACH NHAN SU'!$B$6:$X$10000,23,0)</f>
        <v>Định Trung-Vĩnh Yên-Vĩnh Phúc</v>
      </c>
      <c r="G16" s="157"/>
      <c r="H16" s="157"/>
      <c r="I16" s="157"/>
      <c r="J16" s="157"/>
      <c r="K16" s="157"/>
      <c r="L16" s="157"/>
      <c r="M16" s="157"/>
      <c r="N16" s="157"/>
      <c r="O16" s="157"/>
    </row>
    <row r="17" spans="1:21" ht="24.75" customHeight="1">
      <c r="A17" s="6" t="s">
        <v>120</v>
      </c>
      <c r="D17" s="157" t="str">
        <f>VLOOKUP(X1,'DANH SACH NHAN SU'!$B$6:$U$10000,20,0)</f>
        <v>151283432</v>
      </c>
      <c r="E17" s="157"/>
      <c r="F17" s="157"/>
      <c r="G17" s="157"/>
      <c r="H17" s="6" t="s">
        <v>121</v>
      </c>
      <c r="J17" s="164" t="str">
        <f>VLOOKUP(X1,'DANH SACH NHAN SU'!$B$6:$V$10000,21,0)</f>
        <v>16/10/1996</v>
      </c>
      <c r="K17" s="164"/>
      <c r="L17" s="164"/>
      <c r="M17" s="164"/>
      <c r="N17" s="6" t="s">
        <v>117</v>
      </c>
      <c r="O17" s="10" t="str">
        <f>VLOOKUP(X1,'DANH SACH NHAN SU'!$B$6:$W$10000,22,0)</f>
        <v>CA. Thái Bình</v>
      </c>
    </row>
    <row r="18" spans="1:21" ht="24.75" customHeight="1">
      <c r="A18" s="6" t="s">
        <v>122</v>
      </c>
    </row>
    <row r="19" spans="1:21" ht="24.75" customHeight="1">
      <c r="A19" s="6" t="s">
        <v>123</v>
      </c>
    </row>
    <row r="20" spans="1:21" ht="24.75" customHeight="1">
      <c r="A20" s="7" t="s">
        <v>124</v>
      </c>
    </row>
    <row r="21" spans="1:21" ht="24.75" customHeight="1">
      <c r="A21" s="11" t="s">
        <v>238</v>
      </c>
    </row>
    <row r="22" spans="1:21" ht="24.75" customHeight="1">
      <c r="A22" s="11" t="s">
        <v>125</v>
      </c>
      <c r="D22" s="156">
        <f>P4</f>
        <v>41587</v>
      </c>
      <c r="E22" s="156"/>
      <c r="F22" s="156"/>
      <c r="G22" s="156"/>
      <c r="H22" s="156"/>
      <c r="I22" s="156"/>
      <c r="M22" s="178"/>
      <c r="N22" s="178"/>
      <c r="O22" s="178"/>
      <c r="P22" s="178"/>
      <c r="Q22" s="178"/>
      <c r="R22" s="178"/>
      <c r="S22" s="178"/>
      <c r="T22" s="178"/>
      <c r="U22" s="178"/>
    </row>
    <row r="23" spans="1:21" ht="24.75" customHeight="1">
      <c r="A23" s="11" t="s">
        <v>271</v>
      </c>
    </row>
    <row r="24" spans="1:21" ht="24.75" customHeight="1">
      <c r="A24" s="6" t="s">
        <v>270</v>
      </c>
    </row>
    <row r="25" spans="1:21" ht="24.75" customHeight="1">
      <c r="A25" s="11" t="s">
        <v>127</v>
      </c>
    </row>
    <row r="26" spans="1:21" ht="24.75" customHeight="1">
      <c r="A26" s="11" t="s">
        <v>128</v>
      </c>
    </row>
    <row r="27" spans="1:21" ht="24.75" customHeight="1">
      <c r="A27" s="11" t="s">
        <v>129</v>
      </c>
    </row>
    <row r="28" spans="1:21" ht="24.75" customHeight="1">
      <c r="A28" s="7" t="s">
        <v>130</v>
      </c>
    </row>
    <row r="29" spans="1:21" ht="24.75" customHeight="1">
      <c r="A29" s="11" t="s">
        <v>131</v>
      </c>
    </row>
    <row r="30" spans="1:21" ht="24.75" customHeight="1">
      <c r="A30" s="11" t="s">
        <v>132</v>
      </c>
    </row>
    <row r="31" spans="1:21" ht="24.75" customHeight="1">
      <c r="A31" s="6" t="s">
        <v>133</v>
      </c>
    </row>
    <row r="32" spans="1:21" ht="24.75" customHeight="1">
      <c r="A32" s="7" t="s">
        <v>134</v>
      </c>
    </row>
    <row r="33" spans="1:26" ht="24.75" customHeight="1">
      <c r="A33" s="11" t="s">
        <v>135</v>
      </c>
    </row>
    <row r="34" spans="1:26" ht="24.75" customHeight="1">
      <c r="A34" s="11" t="s">
        <v>173</v>
      </c>
      <c r="F34" s="6" t="s">
        <v>174</v>
      </c>
      <c r="K34" s="6" t="s">
        <v>175</v>
      </c>
    </row>
    <row r="35" spans="1:26" ht="24.75" customHeight="1">
      <c r="A35" s="11" t="s">
        <v>172</v>
      </c>
      <c r="L35" s="165">
        <f>V35</f>
        <v>2900000</v>
      </c>
      <c r="M35" s="165"/>
      <c r="N35" s="165"/>
      <c r="O35" s="165"/>
      <c r="P35" s="12" t="s">
        <v>163</v>
      </c>
      <c r="Q35" s="13"/>
      <c r="R35" s="13"/>
      <c r="S35" s="13"/>
      <c r="T35" s="13"/>
      <c r="U35" s="13"/>
      <c r="V35" s="176">
        <v>2900000</v>
      </c>
      <c r="W35" s="176"/>
      <c r="X35" s="176"/>
      <c r="Y35" s="176"/>
      <c r="Z35" s="176"/>
    </row>
    <row r="36" spans="1:26" ht="24.75" customHeight="1">
      <c r="A36" s="14" t="s">
        <v>165</v>
      </c>
    </row>
    <row r="37" spans="1:26" ht="24.75" customHeight="1">
      <c r="A37" s="11" t="s">
        <v>136</v>
      </c>
    </row>
    <row r="38" spans="1:26" ht="24.75" customHeight="1">
      <c r="A38" s="11" t="s">
        <v>137</v>
      </c>
      <c r="V38" s="15"/>
    </row>
    <row r="39" spans="1:26" ht="24.75" customHeight="1">
      <c r="A39" s="11" t="s">
        <v>138</v>
      </c>
      <c r="V39" s="15"/>
      <c r="W39" s="15"/>
      <c r="X39" s="15"/>
      <c r="Y39" s="15"/>
      <c r="Z39" s="15"/>
    </row>
    <row r="40" spans="1:26" ht="24.75" customHeight="1">
      <c r="A40" s="11" t="s">
        <v>139</v>
      </c>
    </row>
    <row r="41" spans="1:26" ht="24.75" customHeight="1">
      <c r="A41" s="11" t="s">
        <v>140</v>
      </c>
    </row>
    <row r="42" spans="1:26" ht="24.75" customHeight="1">
      <c r="A42" s="16" t="s">
        <v>141</v>
      </c>
    </row>
    <row r="43" spans="1:26" ht="24.75" customHeight="1">
      <c r="A43" s="16" t="s">
        <v>166</v>
      </c>
    </row>
    <row r="44" spans="1:26" ht="24.75" customHeight="1">
      <c r="A44" s="16" t="s">
        <v>143</v>
      </c>
    </row>
    <row r="45" spans="1:26" ht="24.75" customHeight="1">
      <c r="A45" s="16" t="s">
        <v>144</v>
      </c>
    </row>
    <row r="46" spans="1:26" ht="24.75" customHeight="1">
      <c r="A46" s="17" t="s">
        <v>145</v>
      </c>
    </row>
    <row r="47" spans="1:26" ht="24.75" customHeight="1">
      <c r="A47" s="16" t="s">
        <v>146</v>
      </c>
    </row>
    <row r="48" spans="1:26" ht="24.75" customHeight="1">
      <c r="A48" s="16" t="s">
        <v>147</v>
      </c>
    </row>
    <row r="49" spans="1:21" ht="24.75" customHeight="1">
      <c r="A49" s="16" t="s">
        <v>148</v>
      </c>
    </row>
    <row r="50" spans="1:21" ht="24.75" customHeight="1">
      <c r="A50" s="17" t="s">
        <v>149</v>
      </c>
    </row>
    <row r="51" spans="1:21" ht="24.75" customHeight="1">
      <c r="A51" s="17" t="s">
        <v>151</v>
      </c>
    </row>
    <row r="52" spans="1:21" ht="24.75" customHeight="1">
      <c r="A52" s="16" t="s">
        <v>152</v>
      </c>
    </row>
    <row r="53" spans="1:21" ht="41.25" customHeight="1">
      <c r="A53" s="158" t="s">
        <v>153</v>
      </c>
      <c r="B53" s="158"/>
      <c r="C53" s="158"/>
      <c r="D53" s="158"/>
      <c r="E53" s="158"/>
      <c r="F53" s="158"/>
      <c r="G53" s="158"/>
      <c r="H53" s="158"/>
      <c r="I53" s="158"/>
      <c r="J53" s="158"/>
      <c r="K53" s="158"/>
      <c r="L53" s="158"/>
      <c r="M53" s="158"/>
      <c r="N53" s="158"/>
      <c r="O53" s="158"/>
      <c r="P53" s="158"/>
      <c r="Q53" s="158"/>
      <c r="R53" s="158"/>
      <c r="S53" s="158"/>
      <c r="T53" s="158"/>
      <c r="U53" s="158"/>
    </row>
    <row r="54" spans="1:21" ht="24.75" customHeight="1">
      <c r="A54" s="17" t="s">
        <v>154</v>
      </c>
    </row>
    <row r="55" spans="1:21" ht="24.75" customHeight="1">
      <c r="A55" s="18" t="s">
        <v>155</v>
      </c>
    </row>
    <row r="56" spans="1:21" ht="36.75" customHeight="1">
      <c r="A56" s="158" t="s">
        <v>160</v>
      </c>
      <c r="B56" s="158"/>
      <c r="C56" s="158"/>
      <c r="D56" s="158"/>
      <c r="E56" s="158"/>
      <c r="F56" s="158"/>
      <c r="G56" s="158"/>
      <c r="H56" s="158"/>
      <c r="I56" s="158"/>
      <c r="J56" s="158"/>
      <c r="K56" s="158"/>
      <c r="L56" s="158"/>
      <c r="M56" s="158"/>
      <c r="N56" s="158"/>
      <c r="O56" s="158"/>
      <c r="P56" s="158"/>
      <c r="Q56" s="158"/>
      <c r="R56" s="158"/>
      <c r="S56" s="158"/>
      <c r="T56" s="158"/>
      <c r="U56" s="158"/>
    </row>
    <row r="57" spans="1:21" ht="24.75" customHeight="1">
      <c r="A57" s="17" t="s">
        <v>150</v>
      </c>
    </row>
    <row r="58" spans="1:21" ht="53.25" customHeight="1">
      <c r="A58" s="158" t="s">
        <v>156</v>
      </c>
      <c r="B58" s="158"/>
      <c r="C58" s="158"/>
      <c r="D58" s="158"/>
      <c r="E58" s="158"/>
      <c r="F58" s="158"/>
      <c r="G58" s="158"/>
      <c r="H58" s="158"/>
      <c r="I58" s="158"/>
      <c r="J58" s="158"/>
      <c r="K58" s="158"/>
      <c r="L58" s="158"/>
      <c r="M58" s="158"/>
      <c r="N58" s="158"/>
      <c r="O58" s="158"/>
      <c r="P58" s="158"/>
      <c r="Q58" s="158"/>
      <c r="R58" s="158"/>
      <c r="S58" s="158"/>
      <c r="T58" s="158"/>
      <c r="U58" s="158"/>
    </row>
    <row r="59" spans="1:21" ht="66.75" customHeight="1">
      <c r="A59" s="158" t="s">
        <v>157</v>
      </c>
      <c r="B59" s="158"/>
      <c r="C59" s="158"/>
      <c r="D59" s="158"/>
      <c r="E59" s="158"/>
      <c r="F59" s="158"/>
      <c r="G59" s="158"/>
      <c r="H59" s="158"/>
      <c r="I59" s="158"/>
      <c r="J59" s="158"/>
      <c r="K59" s="158"/>
      <c r="L59" s="158"/>
      <c r="M59" s="158"/>
      <c r="N59" s="158"/>
      <c r="O59" s="158"/>
      <c r="P59" s="158"/>
      <c r="Q59" s="158"/>
      <c r="R59" s="158"/>
      <c r="S59" s="158"/>
      <c r="T59" s="158"/>
      <c r="U59" s="158"/>
    </row>
    <row r="60" spans="1:21" ht="24.75" customHeight="1">
      <c r="A60" s="19" t="s">
        <v>269</v>
      </c>
      <c r="K60" s="156">
        <f>P4</f>
        <v>41587</v>
      </c>
      <c r="L60" s="156"/>
      <c r="M60" s="156"/>
      <c r="N60" s="156"/>
      <c r="O60" s="156"/>
      <c r="P60" s="156"/>
      <c r="Q60" s="156"/>
      <c r="R60" s="156"/>
      <c r="S60" s="156"/>
      <c r="T60" s="156"/>
      <c r="U60" s="156"/>
    </row>
    <row r="61" spans="1:21" ht="24.75" customHeight="1"/>
    <row r="62" spans="1:21" ht="24.75" customHeight="1">
      <c r="A62" s="153" t="s">
        <v>159</v>
      </c>
      <c r="B62" s="153"/>
      <c r="C62" s="153"/>
      <c r="D62" s="153"/>
      <c r="E62" s="153"/>
      <c r="F62" s="153"/>
      <c r="N62" s="153" t="s">
        <v>158</v>
      </c>
      <c r="O62" s="153"/>
      <c r="P62" s="153"/>
      <c r="Q62" s="153"/>
      <c r="R62" s="153"/>
      <c r="S62" s="153"/>
      <c r="T62" s="153"/>
      <c r="U62" s="153"/>
    </row>
    <row r="63" spans="1:21" ht="24.75" customHeight="1">
      <c r="A63" s="162" t="s">
        <v>101</v>
      </c>
      <c r="B63" s="162"/>
      <c r="C63" s="162"/>
      <c r="D63" s="162"/>
      <c r="E63" s="162"/>
      <c r="F63" s="162"/>
      <c r="N63" s="162" t="s">
        <v>235</v>
      </c>
      <c r="O63" s="162"/>
      <c r="P63" s="162"/>
      <c r="Q63" s="162"/>
      <c r="R63" s="162"/>
      <c r="S63" s="162"/>
      <c r="T63" s="162"/>
      <c r="U63" s="162"/>
    </row>
    <row r="64" spans="1:21" ht="24.75" customHeight="1"/>
    <row r="65" spans="1:21" ht="24.75" customHeight="1"/>
    <row r="66" spans="1:21" ht="24.75" customHeight="1"/>
    <row r="67" spans="1:21" ht="24.75" customHeight="1">
      <c r="A67" s="154" t="str">
        <f>G13</f>
        <v>Nguyễn Văn Học</v>
      </c>
      <c r="B67" s="154"/>
      <c r="C67" s="154"/>
      <c r="D67" s="154"/>
      <c r="E67" s="154"/>
      <c r="F67" s="154"/>
      <c r="N67" s="153" t="s">
        <v>234</v>
      </c>
      <c r="O67" s="153"/>
      <c r="P67" s="153"/>
      <c r="Q67" s="153"/>
      <c r="R67" s="153"/>
      <c r="S67" s="153"/>
      <c r="T67" s="153"/>
      <c r="U67" s="153"/>
    </row>
    <row r="68" spans="1:21" ht="24.75" customHeight="1"/>
    <row r="69" spans="1:21" ht="24.75" customHeight="1"/>
    <row r="70" spans="1:21" ht="24.75" customHeight="1"/>
    <row r="71" spans="1:21" ht="24.75" customHeight="1"/>
    <row r="72" spans="1:21" ht="24.75" customHeight="1"/>
    <row r="73" spans="1:21" ht="24.75" customHeight="1"/>
    <row r="74" spans="1:21" ht="24.75" customHeight="1"/>
    <row r="75" spans="1:21" ht="24.75" customHeight="1"/>
    <row r="76" spans="1:21" ht="24.75" customHeight="1"/>
    <row r="77" spans="1:21" ht="24.75" customHeight="1"/>
    <row r="78" spans="1:21" ht="24.75" customHeight="1"/>
    <row r="79" spans="1:21" ht="24.75" customHeight="1"/>
    <row r="80" spans="1:21"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31">
    <mergeCell ref="K60:U60"/>
    <mergeCell ref="V8:AD11"/>
    <mergeCell ref="H1:U1"/>
    <mergeCell ref="V1:V2"/>
    <mergeCell ref="H2:U2"/>
    <mergeCell ref="L4:O4"/>
    <mergeCell ref="P4:U4"/>
    <mergeCell ref="V4:AA4"/>
    <mergeCell ref="A7:U7"/>
    <mergeCell ref="A8:U8"/>
    <mergeCell ref="G13:K13"/>
    <mergeCell ref="N13:O13"/>
    <mergeCell ref="D14:I14"/>
    <mergeCell ref="L14:U14"/>
    <mergeCell ref="F16:O16"/>
    <mergeCell ref="D17:G17"/>
    <mergeCell ref="J17:M17"/>
    <mergeCell ref="D22:I22"/>
    <mergeCell ref="M22:U22"/>
    <mergeCell ref="L35:O35"/>
    <mergeCell ref="V35:Z35"/>
    <mergeCell ref="A53:U53"/>
    <mergeCell ref="A56:U56"/>
    <mergeCell ref="A58:U58"/>
    <mergeCell ref="A59:U59"/>
    <mergeCell ref="A62:F62"/>
    <mergeCell ref="N62:U62"/>
    <mergeCell ref="A63:F63"/>
    <mergeCell ref="N63:U63"/>
    <mergeCell ref="A67:F67"/>
    <mergeCell ref="N67:U67"/>
  </mergeCells>
  <dataValidations count="2">
    <dataValidation allowBlank="1" showInputMessage="1" showErrorMessage="1" promptTitle="NHẬP LƯƠNG CƠ BẢN" prompt="Nhập mức lương cơ bản vào ô này_x000a_(Căn cứ vào hệ thống thang, bảng_x000a_lương công ty đã xây dựng)" sqref="V35:Z35"/>
    <dataValidation allowBlank="1" showInputMessage="1" showErrorMessage="1" promptTitle="NGAY HOP DONG" prompt="Nhập ngày hợp đồng vào ô này, nhập theo dạng dd/mm/yyyy" sqref="P4:U4"/>
  </dataValidations>
  <pageMargins left="0.52" right="0.28000000000000003" top="0.75" bottom="0.41" header="0.6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80"/>
  <sheetViews>
    <sheetView workbookViewId="0">
      <selection activeCell="AH13" sqref="AH13"/>
    </sheetView>
  </sheetViews>
  <sheetFormatPr defaultRowHeight="16.5"/>
  <cols>
    <col min="1" max="7" width="4.28515625" style="6" customWidth="1"/>
    <col min="8" max="9" width="5.140625" style="6" customWidth="1"/>
    <col min="10" max="12" width="4.28515625" style="6" customWidth="1"/>
    <col min="13" max="13" width="5.140625" style="6" customWidth="1"/>
    <col min="14" max="20" width="4.28515625" style="6" customWidth="1"/>
    <col min="21" max="21" width="6.28515625" style="6" customWidth="1"/>
    <col min="22" max="22" width="7.140625" style="6" customWidth="1"/>
    <col min="23" max="23" width="4.140625" style="6" hidden="1" customWidth="1"/>
    <col min="24" max="24" width="8" style="6" hidden="1" customWidth="1"/>
    <col min="25" max="25" width="4.28515625" style="6" customWidth="1"/>
    <col min="26" max="16384" width="9.140625" style="6"/>
  </cols>
  <sheetData>
    <row r="1" spans="1:27">
      <c r="A1" s="7"/>
      <c r="H1" s="153" t="s">
        <v>95</v>
      </c>
      <c r="I1" s="153"/>
      <c r="J1" s="153"/>
      <c r="K1" s="153"/>
      <c r="L1" s="153"/>
      <c r="M1" s="153"/>
      <c r="N1" s="153"/>
      <c r="O1" s="153"/>
      <c r="P1" s="153"/>
      <c r="Q1" s="153"/>
      <c r="R1" s="153"/>
      <c r="S1" s="153"/>
      <c r="T1" s="153"/>
      <c r="U1" s="153"/>
      <c r="V1" s="163" t="s">
        <v>232</v>
      </c>
      <c r="W1" s="8" t="s">
        <v>102</v>
      </c>
      <c r="X1" s="6" t="str">
        <f>W1&amp;V1</f>
        <v>00001</v>
      </c>
    </row>
    <row r="2" spans="1:27" ht="37.5" customHeight="1">
      <c r="A2" s="7"/>
      <c r="H2" s="153" t="s">
        <v>96</v>
      </c>
      <c r="I2" s="153"/>
      <c r="J2" s="153"/>
      <c r="K2" s="153"/>
      <c r="L2" s="153"/>
      <c r="M2" s="153"/>
      <c r="N2" s="153"/>
      <c r="O2" s="153"/>
      <c r="P2" s="153"/>
      <c r="Q2" s="153"/>
      <c r="R2" s="153"/>
      <c r="S2" s="153"/>
      <c r="T2" s="153"/>
      <c r="U2" s="153"/>
      <c r="V2" s="163"/>
    </row>
    <row r="3" spans="1:27">
      <c r="A3" s="6" t="s">
        <v>111</v>
      </c>
      <c r="B3" s="9" t="str">
        <f>CONCATENATE(V1,"-",RIGHT(YEAR(P4),2),"/HĐLĐ/HVKT-PL")</f>
        <v>001-17/HĐLĐ/HVKT-PL</v>
      </c>
    </row>
    <row r="4" spans="1:27">
      <c r="L4" s="169" t="s">
        <v>229</v>
      </c>
      <c r="M4" s="169"/>
      <c r="N4" s="169"/>
      <c r="O4" s="169"/>
      <c r="P4" s="155">
        <v>42812</v>
      </c>
      <c r="Q4" s="155"/>
      <c r="R4" s="155"/>
      <c r="S4" s="155"/>
      <c r="T4" s="155"/>
      <c r="U4" s="155"/>
      <c r="V4" s="173"/>
      <c r="W4" s="173"/>
      <c r="X4" s="173"/>
      <c r="Y4" s="173"/>
      <c r="Z4" s="173"/>
      <c r="AA4" s="173"/>
    </row>
    <row r="5" spans="1:27" ht="3" customHeight="1"/>
    <row r="6" spans="1:27" ht="22.5">
      <c r="A6" s="159" t="s">
        <v>167</v>
      </c>
      <c r="B6" s="159"/>
      <c r="C6" s="159"/>
      <c r="D6" s="159"/>
      <c r="E6" s="159"/>
      <c r="F6" s="159"/>
      <c r="G6" s="159"/>
      <c r="H6" s="159"/>
      <c r="I6" s="159"/>
      <c r="J6" s="159"/>
      <c r="K6" s="159"/>
      <c r="L6" s="159"/>
      <c r="M6" s="159"/>
      <c r="N6" s="159"/>
      <c r="O6" s="159"/>
      <c r="P6" s="159"/>
      <c r="Q6" s="159"/>
      <c r="R6" s="159"/>
      <c r="S6" s="159"/>
      <c r="T6" s="159"/>
      <c r="U6" s="159"/>
    </row>
    <row r="7" spans="1:27" ht="73.5" customHeight="1">
      <c r="A7" s="174" t="s">
        <v>112</v>
      </c>
      <c r="B7" s="175"/>
      <c r="C7" s="175"/>
      <c r="D7" s="175"/>
      <c r="E7" s="175"/>
      <c r="F7" s="175"/>
      <c r="G7" s="175"/>
      <c r="H7" s="175"/>
      <c r="I7" s="175"/>
      <c r="J7" s="175"/>
      <c r="K7" s="175"/>
      <c r="L7" s="175"/>
      <c r="M7" s="175"/>
      <c r="N7" s="175"/>
      <c r="O7" s="175"/>
      <c r="P7" s="175"/>
      <c r="Q7" s="175"/>
      <c r="R7" s="175"/>
      <c r="S7" s="175"/>
      <c r="T7" s="175"/>
      <c r="U7" s="175"/>
    </row>
    <row r="8" spans="1:27" ht="24.75" customHeight="1">
      <c r="A8" s="3" t="s">
        <v>231</v>
      </c>
    </row>
    <row r="9" spans="1:27" ht="24.75" customHeight="1">
      <c r="A9" s="3" t="s">
        <v>113</v>
      </c>
    </row>
    <row r="10" spans="1:27" ht="24.75" customHeight="1">
      <c r="A10" s="3" t="s">
        <v>261</v>
      </c>
    </row>
    <row r="11" spans="1:27" ht="24.75" customHeight="1">
      <c r="A11" s="3" t="s">
        <v>262</v>
      </c>
    </row>
    <row r="12" spans="1:27" ht="21" customHeight="1">
      <c r="A12" s="6" t="s">
        <v>114</v>
      </c>
      <c r="G12" s="170" t="str">
        <f>VLOOKUP(X1,'DANH SACH NHAN SU'!$B$6:$C$9187,2,0)</f>
        <v>Nguyễn Văn Học</v>
      </c>
      <c r="H12" s="170"/>
      <c r="I12" s="170"/>
      <c r="J12" s="170"/>
      <c r="K12" s="170"/>
      <c r="L12" s="3" t="s">
        <v>162</v>
      </c>
      <c r="M12" s="10"/>
      <c r="N12" s="157" t="str">
        <f>VLOOKUP(X1,'DANH SACH NHAN SU'!$B$6:$J$10000,9,0)</f>
        <v>Nam</v>
      </c>
      <c r="O12" s="157"/>
      <c r="P12" s="6" t="s">
        <v>115</v>
      </c>
    </row>
    <row r="13" spans="1:27" ht="21" customHeight="1">
      <c r="A13" s="6" t="s">
        <v>116</v>
      </c>
      <c r="D13" s="171" t="str">
        <f>VLOOKUP(X1,'DANH SACH NHAN SU'!$B$6:$N$10000,13,0)</f>
        <v>22/10/1982</v>
      </c>
      <c r="E13" s="171"/>
      <c r="F13" s="171"/>
      <c r="G13" s="171"/>
      <c r="H13" s="171"/>
      <c r="I13" s="171"/>
      <c r="K13" s="6" t="s">
        <v>117</v>
      </c>
      <c r="L13" s="154" t="str">
        <f>VLOOKUP(X1,'DANH SACH NHAN SU'!$B$6:$X$10000,23,0)</f>
        <v>Định Trung-Vĩnh Yên-Vĩnh Phúc</v>
      </c>
      <c r="M13" s="154"/>
      <c r="N13" s="154"/>
      <c r="O13" s="154"/>
      <c r="P13" s="154"/>
      <c r="Q13" s="154"/>
      <c r="R13" s="154"/>
      <c r="S13" s="154"/>
      <c r="T13" s="154"/>
      <c r="U13" s="154"/>
    </row>
    <row r="14" spans="1:27" ht="21" customHeight="1">
      <c r="A14" s="6" t="s">
        <v>118</v>
      </c>
    </row>
    <row r="15" spans="1:27" ht="21" customHeight="1">
      <c r="A15" s="6" t="s">
        <v>119</v>
      </c>
      <c r="F15" s="157" t="str">
        <f>VLOOKUP(X1,'DANH SACH NHAN SU'!$B$6:$X$10000,23,0)</f>
        <v>Định Trung-Vĩnh Yên-Vĩnh Phúc</v>
      </c>
      <c r="G15" s="157"/>
      <c r="H15" s="157"/>
      <c r="I15" s="157"/>
      <c r="J15" s="157"/>
      <c r="K15" s="157"/>
      <c r="L15" s="157"/>
      <c r="M15" s="157"/>
      <c r="N15" s="157"/>
      <c r="O15" s="157"/>
    </row>
    <row r="16" spans="1:27" ht="21" customHeight="1">
      <c r="A16" s="6" t="s">
        <v>120</v>
      </c>
      <c r="D16" s="157" t="str">
        <f>VLOOKUP(X1,'DANH SACH NHAN SU'!$B$6:$U$10000,20,0)</f>
        <v>151283432</v>
      </c>
      <c r="E16" s="157"/>
      <c r="F16" s="157"/>
      <c r="G16" s="157"/>
      <c r="H16" s="6" t="s">
        <v>121</v>
      </c>
      <c r="J16" s="164" t="str">
        <f>VLOOKUP(X1,'DANH SACH NHAN SU'!$B$6:$V$10000,21,0)</f>
        <v>16/10/1996</v>
      </c>
      <c r="K16" s="164"/>
      <c r="L16" s="164"/>
      <c r="M16" s="164"/>
      <c r="N16" s="6" t="s">
        <v>117</v>
      </c>
      <c r="O16" s="10" t="str">
        <f>VLOOKUP(X1,'DANH SACH NHAN SU'!$B$6:$W$10000,22,0)</f>
        <v>CA. Thái Bình</v>
      </c>
    </row>
    <row r="17" spans="1:21" ht="21" customHeight="1">
      <c r="A17" s="6" t="s">
        <v>122</v>
      </c>
    </row>
    <row r="18" spans="1:21" ht="21" customHeight="1">
      <c r="B18" s="6" t="s">
        <v>168</v>
      </c>
      <c r="I18" s="57" t="s">
        <v>242</v>
      </c>
      <c r="N18" s="6" t="s">
        <v>244</v>
      </c>
    </row>
    <row r="19" spans="1:21" ht="21" customHeight="1">
      <c r="A19" s="6" t="s">
        <v>243</v>
      </c>
    </row>
    <row r="20" spans="1:21" ht="21" customHeight="1">
      <c r="A20" s="6" t="s">
        <v>169</v>
      </c>
    </row>
    <row r="21" spans="1:21" ht="21" customHeight="1">
      <c r="A21" s="7" t="s">
        <v>170</v>
      </c>
    </row>
    <row r="22" spans="1:21" ht="21" customHeight="1">
      <c r="A22" s="11" t="s">
        <v>173</v>
      </c>
      <c r="F22" s="6" t="s">
        <v>174</v>
      </c>
      <c r="K22" s="6" t="s">
        <v>175</v>
      </c>
    </row>
    <row r="23" spans="1:21" ht="21" customHeight="1">
      <c r="A23" s="11" t="s">
        <v>176</v>
      </c>
    </row>
    <row r="24" spans="1:21" ht="21" customHeight="1">
      <c r="A24" s="7" t="s">
        <v>177</v>
      </c>
    </row>
    <row r="25" spans="1:21" ht="21" customHeight="1">
      <c r="A25" s="11" t="s">
        <v>178</v>
      </c>
      <c r="E25" s="156">
        <f>P4</f>
        <v>42812</v>
      </c>
      <c r="F25" s="156"/>
      <c r="G25" s="156"/>
      <c r="H25" s="156"/>
      <c r="I25" s="156"/>
      <c r="J25" s="156"/>
      <c r="K25" s="6" t="s">
        <v>179</v>
      </c>
    </row>
    <row r="26" spans="1:21" ht="21" customHeight="1">
      <c r="B26" s="6" t="s">
        <v>180</v>
      </c>
      <c r="M26" s="10" t="str">
        <f>I18</f>
        <v>………………….</v>
      </c>
      <c r="R26" s="6" t="s">
        <v>181</v>
      </c>
    </row>
    <row r="27" spans="1:21" ht="21" customHeight="1">
      <c r="A27" s="6" t="s">
        <v>182</v>
      </c>
    </row>
    <row r="28" spans="1:21" ht="21" customHeight="1">
      <c r="A28" s="6" t="s">
        <v>183</v>
      </c>
    </row>
    <row r="29" spans="1:21" ht="3" customHeight="1"/>
    <row r="30" spans="1:21" ht="21" customHeight="1">
      <c r="A30" s="153" t="s">
        <v>159</v>
      </c>
      <c r="B30" s="153"/>
      <c r="C30" s="153"/>
      <c r="D30" s="153"/>
      <c r="E30" s="153"/>
      <c r="F30" s="153"/>
      <c r="N30" s="153" t="s">
        <v>158</v>
      </c>
      <c r="O30" s="153"/>
      <c r="P30" s="153"/>
      <c r="Q30" s="153"/>
      <c r="R30" s="153"/>
      <c r="S30" s="153"/>
      <c r="T30" s="153"/>
      <c r="U30" s="153"/>
    </row>
    <row r="31" spans="1:21" ht="21" customHeight="1">
      <c r="A31" s="162" t="s">
        <v>101</v>
      </c>
      <c r="B31" s="162"/>
      <c r="C31" s="162"/>
      <c r="D31" s="162"/>
      <c r="E31" s="162"/>
      <c r="F31" s="162"/>
      <c r="N31" s="162" t="s">
        <v>101</v>
      </c>
      <c r="O31" s="162"/>
      <c r="P31" s="162"/>
      <c r="Q31" s="162"/>
      <c r="R31" s="162"/>
      <c r="S31" s="162"/>
      <c r="T31" s="162"/>
      <c r="U31" s="162"/>
    </row>
    <row r="32" spans="1:21" ht="20.25" customHeight="1"/>
    <row r="33" spans="1:21" ht="20.25" customHeight="1"/>
    <row r="34" spans="1:21" ht="24.75" customHeight="1"/>
    <row r="35" spans="1:21" ht="24.75" customHeight="1">
      <c r="A35" s="154" t="str">
        <f>G12</f>
        <v>Nguyễn Văn Học</v>
      </c>
      <c r="B35" s="154"/>
      <c r="C35" s="154"/>
      <c r="D35" s="154"/>
      <c r="E35" s="154"/>
      <c r="F35" s="154"/>
      <c r="N35" s="153" t="s">
        <v>234</v>
      </c>
      <c r="O35" s="153"/>
      <c r="P35" s="153"/>
      <c r="Q35" s="153"/>
      <c r="R35" s="153"/>
      <c r="S35" s="153"/>
      <c r="T35" s="153"/>
      <c r="U35" s="153"/>
    </row>
    <row r="36" spans="1:21" ht="24.75" customHeight="1"/>
    <row r="37" spans="1:21" ht="24.75" customHeight="1"/>
    <row r="38" spans="1:21" ht="24.75" customHeight="1"/>
    <row r="39" spans="1:21" ht="24.75" customHeight="1"/>
    <row r="40" spans="1:21" ht="24.75" customHeight="1"/>
    <row r="41" spans="1:21" ht="24.75" customHeight="1"/>
    <row r="42" spans="1:21" ht="24.75" customHeight="1"/>
    <row r="43" spans="1:21" ht="24.75" customHeight="1"/>
    <row r="44" spans="1:21" ht="24.75" customHeight="1"/>
    <row r="45" spans="1:21" ht="24.75" customHeight="1"/>
    <row r="46" spans="1:21" ht="24.75" customHeight="1"/>
    <row r="47" spans="1:21" ht="24.75" customHeight="1"/>
    <row r="48" spans="1:21"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sheetData>
  <mergeCells count="22">
    <mergeCell ref="H1:U1"/>
    <mergeCell ref="V1:V2"/>
    <mergeCell ref="H2:U2"/>
    <mergeCell ref="L4:O4"/>
    <mergeCell ref="P4:U4"/>
    <mergeCell ref="V4:AA4"/>
    <mergeCell ref="F15:O15"/>
    <mergeCell ref="D16:G16"/>
    <mergeCell ref="J16:M16"/>
    <mergeCell ref="E25:J25"/>
    <mergeCell ref="A6:U6"/>
    <mergeCell ref="A7:U7"/>
    <mergeCell ref="G12:K12"/>
    <mergeCell ref="N12:O12"/>
    <mergeCell ref="D13:I13"/>
    <mergeCell ref="L13:U13"/>
    <mergeCell ref="A30:F30"/>
    <mergeCell ref="N30:U30"/>
    <mergeCell ref="A31:F31"/>
    <mergeCell ref="N31:U31"/>
    <mergeCell ref="A35:F35"/>
    <mergeCell ref="N35:U35"/>
  </mergeCells>
  <dataValidations count="1">
    <dataValidation allowBlank="1" showInputMessage="1" showErrorMessage="1" promptTitle="NGAY PHU LUC HOP DONG" prompt="Nhập ngày phục lục hợp đồng vào ô này, nhập theo dạng dd/mm/yyyy" sqref="P4:U4"/>
  </dataValidations>
  <pageMargins left="0.52" right="0.28000000000000003" top="0.75" bottom="0.41" header="0.6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8"/>
  <sheetViews>
    <sheetView showZeros="0" topLeftCell="A13" workbookViewId="0">
      <selection activeCell="AJ15" sqref="AJ15"/>
    </sheetView>
  </sheetViews>
  <sheetFormatPr defaultRowHeight="16.5"/>
  <cols>
    <col min="1" max="1" width="5.42578125" style="3" customWidth="1"/>
    <col min="2" max="7" width="3.85546875" style="3" customWidth="1"/>
    <col min="8" max="8" width="4.28515625" style="3" customWidth="1"/>
    <col min="9" max="15" width="3.85546875" style="3" customWidth="1"/>
    <col min="16" max="16" width="4" style="3" customWidth="1"/>
    <col min="17" max="17" width="3.85546875" style="3" customWidth="1"/>
    <col min="18" max="18" width="4.42578125" style="3" customWidth="1"/>
    <col min="19" max="21" width="3.85546875" style="3" customWidth="1"/>
    <col min="22" max="22" width="6.140625" style="3" customWidth="1"/>
    <col min="23" max="23" width="3.85546875" style="3" customWidth="1"/>
    <col min="24" max="24" width="15" style="3" hidden="1" customWidth="1"/>
    <col min="25" max="25" width="3.85546875" style="3" hidden="1" customWidth="1"/>
    <col min="26" max="26" width="6.28515625" style="3" customWidth="1"/>
    <col min="27" max="28" width="3.85546875" style="3" customWidth="1"/>
    <col min="29" max="16384" width="9.140625" style="3"/>
  </cols>
  <sheetData>
    <row r="1" spans="1:26" ht="21.75" customHeight="1">
      <c r="A1" s="180" t="s">
        <v>95</v>
      </c>
      <c r="B1" s="180"/>
      <c r="C1" s="180"/>
      <c r="D1" s="180"/>
      <c r="E1" s="180"/>
      <c r="F1" s="180"/>
      <c r="G1" s="180"/>
      <c r="H1" s="180"/>
      <c r="I1" s="180"/>
      <c r="J1" s="180"/>
      <c r="K1" s="180"/>
      <c r="L1" s="180"/>
      <c r="M1" s="180"/>
      <c r="N1" s="180"/>
      <c r="O1" s="180"/>
      <c r="P1" s="180"/>
      <c r="Q1" s="180"/>
      <c r="R1" s="180"/>
      <c r="S1" s="180"/>
      <c r="T1" s="180"/>
      <c r="U1" s="180"/>
      <c r="V1" s="2"/>
      <c r="W1" s="2"/>
      <c r="X1" s="2" t="str">
        <f>Y1&amp;Z1</f>
        <v>00010</v>
      </c>
      <c r="Y1" s="2" t="s">
        <v>102</v>
      </c>
      <c r="Z1" s="183" t="s">
        <v>110</v>
      </c>
    </row>
    <row r="2" spans="1:26" ht="21.75" customHeight="1">
      <c r="A2" s="180" t="s">
        <v>96</v>
      </c>
      <c r="B2" s="180"/>
      <c r="C2" s="180"/>
      <c r="D2" s="180"/>
      <c r="E2" s="180"/>
      <c r="F2" s="180"/>
      <c r="G2" s="180"/>
      <c r="H2" s="180"/>
      <c r="I2" s="180"/>
      <c r="J2" s="180"/>
      <c r="K2" s="180"/>
      <c r="L2" s="180"/>
      <c r="M2" s="180"/>
      <c r="N2" s="180"/>
      <c r="O2" s="180"/>
      <c r="P2" s="180"/>
      <c r="Q2" s="180"/>
      <c r="R2" s="180"/>
      <c r="S2" s="180"/>
      <c r="T2" s="180"/>
      <c r="U2" s="180"/>
      <c r="Z2" s="183"/>
    </row>
    <row r="3" spans="1:26" ht="35.25" customHeight="1">
      <c r="A3" s="4"/>
      <c r="B3" s="4"/>
      <c r="C3" s="4"/>
      <c r="D3" s="4"/>
      <c r="E3" s="4"/>
      <c r="F3" s="4"/>
      <c r="G3" s="4"/>
      <c r="H3" s="4"/>
      <c r="I3" s="4"/>
      <c r="J3" s="4"/>
      <c r="K3" s="4"/>
      <c r="L3" s="4"/>
      <c r="M3" s="4"/>
      <c r="N3" s="4"/>
      <c r="O3" s="4"/>
      <c r="P3" s="4"/>
      <c r="Q3" s="4"/>
      <c r="R3" s="4"/>
      <c r="S3" s="4"/>
      <c r="T3" s="4"/>
    </row>
    <row r="4" spans="1:26" ht="21.75" customHeight="1">
      <c r="A4" s="184" t="s">
        <v>97</v>
      </c>
      <c r="B4" s="184"/>
      <c r="C4" s="184"/>
      <c r="D4" s="184"/>
      <c r="E4" s="184"/>
      <c r="F4" s="184"/>
      <c r="G4" s="184"/>
      <c r="H4" s="184"/>
      <c r="I4" s="184"/>
      <c r="J4" s="184"/>
      <c r="K4" s="184"/>
      <c r="L4" s="184"/>
      <c r="M4" s="184"/>
      <c r="N4" s="184"/>
      <c r="O4" s="184"/>
      <c r="P4" s="184"/>
      <c r="Q4" s="184"/>
      <c r="R4" s="184"/>
      <c r="S4" s="184"/>
      <c r="T4" s="184"/>
      <c r="U4" s="184"/>
    </row>
    <row r="5" spans="1:26" ht="53.25" customHeight="1">
      <c r="D5" s="3" t="s">
        <v>265</v>
      </c>
    </row>
    <row r="6" spans="1:26" ht="26.25" customHeight="1">
      <c r="B6" s="3" t="s">
        <v>104</v>
      </c>
      <c r="F6" s="157" t="str">
        <f>VLOOKUP(X1,'DANH SACH NHAN SU'!$B$6:$C$9187,2,0)</f>
        <v>Ngô Thị Phúc</v>
      </c>
      <c r="G6" s="157"/>
      <c r="H6" s="157"/>
      <c r="I6" s="157"/>
      <c r="J6" s="157"/>
      <c r="K6" s="157"/>
      <c r="L6" s="157"/>
      <c r="M6" s="157"/>
      <c r="N6" s="157"/>
      <c r="O6" s="157"/>
      <c r="P6" s="157"/>
      <c r="Q6" s="157"/>
      <c r="R6" s="157"/>
      <c r="S6" s="157"/>
      <c r="T6" s="157"/>
      <c r="U6" s="157"/>
    </row>
    <row r="7" spans="1:26" ht="3" customHeight="1"/>
    <row r="8" spans="1:26" ht="21.75" customHeight="1">
      <c r="B8" s="3" t="s">
        <v>105</v>
      </c>
      <c r="H8" s="131" t="str">
        <f>LEFT(X8,1)</f>
        <v>8</v>
      </c>
      <c r="I8" s="131" t="str">
        <f>MID($X$8,2,1)</f>
        <v>1</v>
      </c>
      <c r="J8" s="131" t="str">
        <f>MID($X$8,3,1)</f>
        <v>0</v>
      </c>
      <c r="K8" s="131" t="str">
        <f>MID($X$8,4,1)</f>
        <v>7</v>
      </c>
      <c r="L8" s="131" t="str">
        <f>MID($X$8,5,1)</f>
        <v>4</v>
      </c>
      <c r="M8" s="131" t="str">
        <f>MID($X$8,6,1)</f>
        <v>6</v>
      </c>
      <c r="N8" s="131" t="str">
        <f>MID($X$8,7,1)</f>
        <v>5</v>
      </c>
      <c r="O8" s="131" t="str">
        <f>MID($X$8,8,1)</f>
        <v>6</v>
      </c>
      <c r="P8" s="131" t="str">
        <f>MID($X$8,9,1)</f>
        <v>8</v>
      </c>
      <c r="Q8" s="131" t="str">
        <f>RIGHT(X8,1)</f>
        <v>3</v>
      </c>
      <c r="S8" s="5"/>
      <c r="T8" s="5"/>
      <c r="U8" s="5"/>
      <c r="X8" s="6" t="str">
        <f>VLOOKUP(X1,'DANH SACH NHAN SU'!$B$6:$D$9187,3,0)</f>
        <v>8107465683</v>
      </c>
    </row>
    <row r="9" spans="1:26" ht="24.75" customHeight="1">
      <c r="B9" s="3" t="s">
        <v>106</v>
      </c>
      <c r="H9" s="185" t="str">
        <f>VLOOKUP(X1,'DANH SACH NHAN SU'!$B$6:$U$10000,20,0)</f>
        <v>121870494</v>
      </c>
      <c r="I9" s="185"/>
      <c r="J9" s="185"/>
      <c r="K9" s="3" t="s">
        <v>98</v>
      </c>
      <c r="N9" s="186" t="str">
        <f>VLOOKUP(X1,'DANH SACH NHAN SU'!$B$6:$V$10000,21,0)</f>
        <v>24/10/2008</v>
      </c>
      <c r="O9" s="186"/>
      <c r="P9" s="186"/>
      <c r="Q9" s="3" t="s">
        <v>99</v>
      </c>
      <c r="S9" s="182" t="str">
        <f>VLOOKUP(X1,'DANH SACH NHAN SU'!$B$6:$W$10000,22,0)</f>
        <v>CA. Bắc Giang</v>
      </c>
      <c r="T9" s="182"/>
      <c r="U9" s="182"/>
      <c r="V9" s="182"/>
    </row>
    <row r="10" spans="1:26" ht="24.75" customHeight="1">
      <c r="B10" s="3" t="s">
        <v>107</v>
      </c>
      <c r="G10" s="10" t="str">
        <f>VLOOKUP(X1,'DANH SACH NHAN SU'!$B$6:$X$10000,23,)</f>
        <v>Đồng Xuân-Phúc Yên-Vĩnh Phúc</v>
      </c>
    </row>
    <row r="11" spans="1:26" ht="24.75" customHeight="1">
      <c r="B11" s="3" t="s">
        <v>108</v>
      </c>
    </row>
    <row r="12" spans="1:26" ht="24.75" customHeight="1">
      <c r="B12" s="209" t="s">
        <v>263</v>
      </c>
      <c r="R12" s="132"/>
      <c r="S12" s="132"/>
      <c r="T12" s="132"/>
      <c r="U12" s="132"/>
    </row>
    <row r="13" spans="1:26" ht="24.75" customHeight="1">
      <c r="A13" s="3" t="s">
        <v>257</v>
      </c>
    </row>
    <row r="14" spans="1:26" ht="24.75" customHeight="1">
      <c r="B14" s="3" t="s">
        <v>264</v>
      </c>
    </row>
    <row r="15" spans="1:26" ht="24.75" customHeight="1">
      <c r="A15" s="3" t="s">
        <v>258</v>
      </c>
    </row>
    <row r="16" spans="1:26" ht="24.75" customHeight="1">
      <c r="B16" s="3" t="s">
        <v>255</v>
      </c>
    </row>
    <row r="17" spans="1:20" ht="24.75" customHeight="1">
      <c r="A17" s="3" t="s">
        <v>256</v>
      </c>
    </row>
    <row r="18" spans="1:20" ht="35.25" customHeight="1">
      <c r="M18" s="179" t="s">
        <v>109</v>
      </c>
      <c r="N18" s="179"/>
      <c r="O18" s="179"/>
      <c r="P18" s="179"/>
      <c r="Q18" s="179"/>
      <c r="R18" s="179"/>
      <c r="S18" s="179"/>
      <c r="T18" s="179"/>
    </row>
    <row r="19" spans="1:20" ht="21.75" customHeight="1">
      <c r="M19" s="180" t="s">
        <v>100</v>
      </c>
      <c r="N19" s="180"/>
      <c r="O19" s="180"/>
      <c r="P19" s="180"/>
      <c r="Q19" s="180"/>
      <c r="R19" s="180"/>
      <c r="S19" s="180"/>
      <c r="T19" s="180"/>
    </row>
    <row r="20" spans="1:20" ht="21.75" customHeight="1">
      <c r="M20" s="181" t="s">
        <v>101</v>
      </c>
      <c r="N20" s="181"/>
      <c r="O20" s="181"/>
      <c r="P20" s="181"/>
      <c r="Q20" s="181"/>
      <c r="R20" s="181"/>
      <c r="S20" s="181"/>
      <c r="T20" s="181"/>
    </row>
    <row r="21" spans="1:20" ht="21.75" customHeight="1"/>
    <row r="22" spans="1:20" ht="38.25" customHeight="1"/>
    <row r="23" spans="1:20" ht="21.75" customHeight="1">
      <c r="M23" s="154" t="str">
        <f>F6</f>
        <v>Ngô Thị Phúc</v>
      </c>
      <c r="N23" s="154"/>
      <c r="O23" s="154"/>
      <c r="P23" s="154"/>
      <c r="Q23" s="154"/>
      <c r="R23" s="154"/>
      <c r="S23" s="154"/>
      <c r="T23" s="154"/>
    </row>
    <row r="24" spans="1:20" ht="21.75" customHeight="1"/>
    <row r="25" spans="1:20" ht="21.75" customHeight="1"/>
    <row r="26" spans="1:20" ht="21.75" customHeight="1"/>
    <row r="27" spans="1:20" ht="21.75" customHeight="1"/>
    <row r="28" spans="1:20" ht="21.75" customHeight="1"/>
    <row r="29" spans="1:20" ht="21.75" customHeight="1"/>
    <row r="30" spans="1:20" ht="21.75" customHeight="1"/>
    <row r="31" spans="1:20" ht="21.75" customHeight="1"/>
    <row r="32" spans="1:20"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sheetData>
  <mergeCells count="12">
    <mergeCell ref="Z1:Z2"/>
    <mergeCell ref="A4:U4"/>
    <mergeCell ref="F6:U6"/>
    <mergeCell ref="H9:J9"/>
    <mergeCell ref="N9:P9"/>
    <mergeCell ref="A1:U1"/>
    <mergeCell ref="M18:T18"/>
    <mergeCell ref="M19:T19"/>
    <mergeCell ref="M20:T20"/>
    <mergeCell ref="M23:T23"/>
    <mergeCell ref="A2:U2"/>
    <mergeCell ref="S9:V9"/>
  </mergeCells>
  <pageMargins left="0.64" right="0.19" top="0.75" bottom="0.37" header="0.68"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U27"/>
  <sheetViews>
    <sheetView topLeftCell="A19" workbookViewId="0">
      <selection activeCell="AJ15" sqref="AJ15"/>
    </sheetView>
  </sheetViews>
  <sheetFormatPr defaultRowHeight="16.5"/>
  <cols>
    <col min="1" max="17" width="3.7109375" style="3" customWidth="1"/>
    <col min="18" max="18" width="4.85546875" style="3" customWidth="1"/>
    <col min="19" max="22" width="3.7109375" style="3" customWidth="1"/>
    <col min="23" max="23" width="3.42578125" style="3" customWidth="1"/>
    <col min="24" max="24" width="3.7109375" style="3" customWidth="1"/>
    <col min="25" max="25" width="5.42578125" style="3" hidden="1" customWidth="1"/>
    <col min="26" max="26" width="8.7109375" style="3" hidden="1" customWidth="1"/>
    <col min="27" max="16384" width="9.140625" style="3"/>
  </cols>
  <sheetData>
    <row r="1" spans="1:255">
      <c r="A1" s="180"/>
      <c r="B1" s="180"/>
      <c r="C1" s="180"/>
      <c r="D1" s="180"/>
      <c r="E1" s="180"/>
      <c r="F1" s="180"/>
      <c r="I1" s="180" t="s">
        <v>95</v>
      </c>
      <c r="J1" s="180"/>
      <c r="K1" s="180"/>
      <c r="L1" s="180"/>
      <c r="M1" s="180"/>
      <c r="N1" s="180"/>
      <c r="O1" s="180"/>
      <c r="P1" s="180"/>
      <c r="Q1" s="180"/>
      <c r="R1" s="180"/>
      <c r="S1" s="180"/>
      <c r="T1" s="180"/>
      <c r="U1" s="180"/>
      <c r="V1" s="180"/>
      <c r="W1" s="180"/>
      <c r="X1" s="180"/>
      <c r="AA1" s="183" t="s">
        <v>232</v>
      </c>
    </row>
    <row r="2" spans="1:255" ht="35.25" customHeight="1">
      <c r="A2" s="180"/>
      <c r="B2" s="180"/>
      <c r="C2" s="180"/>
      <c r="D2" s="180"/>
      <c r="E2" s="180"/>
      <c r="F2" s="180"/>
      <c r="I2" s="180" t="s">
        <v>96</v>
      </c>
      <c r="J2" s="180"/>
      <c r="K2" s="180"/>
      <c r="L2" s="180"/>
      <c r="M2" s="180"/>
      <c r="N2" s="180"/>
      <c r="O2" s="180"/>
      <c r="P2" s="180"/>
      <c r="Q2" s="180"/>
      <c r="R2" s="180"/>
      <c r="S2" s="180"/>
      <c r="T2" s="180"/>
      <c r="U2" s="180"/>
      <c r="V2" s="180"/>
      <c r="W2" s="180"/>
      <c r="X2" s="180"/>
      <c r="AA2" s="183"/>
    </row>
    <row r="3" spans="1:255">
      <c r="A3" s="20" t="s">
        <v>111</v>
      </c>
      <c r="B3" s="21" t="str">
        <f>CONCATENATE(G19,"-",RIGHT(YEAR(S4),2),"/QĐTL/HVKT")</f>
        <v>001-17/QĐTL/HVKT</v>
      </c>
    </row>
    <row r="4" spans="1:255" ht="17.25">
      <c r="O4" s="22" t="s">
        <v>268</v>
      </c>
      <c r="S4" s="155">
        <v>43049</v>
      </c>
      <c r="T4" s="155"/>
      <c r="U4" s="155"/>
      <c r="V4" s="155"/>
      <c r="W4" s="155"/>
      <c r="X4" s="155"/>
      <c r="Y4" s="155"/>
      <c r="Z4" s="155"/>
      <c r="AA4" s="155"/>
    </row>
    <row r="6" spans="1:255" s="23" customFormat="1" ht="45.75" customHeight="1">
      <c r="A6" s="200" t="s">
        <v>203</v>
      </c>
      <c r="B6" s="200"/>
      <c r="C6" s="200"/>
      <c r="D6" s="200"/>
      <c r="E6" s="200"/>
      <c r="F6" s="200"/>
      <c r="G6" s="200"/>
      <c r="H6" s="200"/>
      <c r="I6" s="200"/>
      <c r="J6" s="200"/>
      <c r="K6" s="200"/>
      <c r="L6" s="200"/>
      <c r="M6" s="200"/>
      <c r="N6" s="200"/>
      <c r="O6" s="200"/>
      <c r="P6" s="200"/>
      <c r="Q6" s="200"/>
      <c r="R6" s="200"/>
      <c r="S6" s="200"/>
      <c r="T6" s="200"/>
      <c r="U6" s="200"/>
      <c r="V6" s="200"/>
      <c r="W6" s="200"/>
      <c r="X6" s="200"/>
    </row>
    <row r="7" spans="1:255" s="23" customFormat="1" ht="23.25" customHeight="1">
      <c r="A7" s="200" t="s">
        <v>266</v>
      </c>
      <c r="B7" s="200"/>
      <c r="C7" s="200"/>
      <c r="D7" s="200"/>
      <c r="E7" s="200"/>
      <c r="F7" s="200"/>
      <c r="G7" s="200"/>
      <c r="H7" s="200"/>
      <c r="I7" s="200"/>
      <c r="J7" s="200"/>
      <c r="K7" s="200"/>
      <c r="L7" s="200"/>
      <c r="M7" s="200"/>
      <c r="N7" s="200"/>
      <c r="O7" s="200"/>
      <c r="P7" s="200"/>
      <c r="Q7" s="200"/>
      <c r="R7" s="200"/>
      <c r="S7" s="200"/>
      <c r="T7" s="200"/>
      <c r="U7" s="200"/>
      <c r="V7" s="200"/>
      <c r="W7" s="200"/>
      <c r="X7" s="200"/>
    </row>
    <row r="8" spans="1:255" s="23" customFormat="1" ht="15.75">
      <c r="A8" s="194" t="s">
        <v>204</v>
      </c>
      <c r="B8" s="194"/>
      <c r="C8" s="194"/>
      <c r="D8" s="194"/>
      <c r="E8" s="194"/>
      <c r="F8" s="194"/>
      <c r="G8" s="194"/>
      <c r="H8" s="194"/>
      <c r="I8" s="194"/>
      <c r="J8" s="194"/>
      <c r="K8" s="194"/>
      <c r="L8" s="194"/>
      <c r="M8" s="194"/>
      <c r="N8" s="194"/>
      <c r="O8" s="194"/>
      <c r="P8" s="194"/>
      <c r="Q8" s="194"/>
      <c r="R8" s="194"/>
      <c r="S8" s="194"/>
      <c r="T8" s="194"/>
      <c r="U8" s="194"/>
      <c r="V8" s="194"/>
      <c r="W8" s="194"/>
      <c r="X8" s="19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row>
    <row r="9" spans="1:255" s="23" customFormat="1" ht="12.75"/>
    <row r="10" spans="1:255" s="28" customFormat="1" ht="18.75">
      <c r="A10" s="25" t="s">
        <v>267</v>
      </c>
      <c r="B10" s="25"/>
      <c r="C10" s="25"/>
      <c r="D10" s="25"/>
      <c r="E10" s="25"/>
      <c r="F10" s="25"/>
      <c r="G10" s="25"/>
      <c r="H10" s="25"/>
      <c r="I10" s="25"/>
      <c r="J10" s="25"/>
      <c r="K10" s="25"/>
      <c r="L10" s="25"/>
      <c r="M10" s="27"/>
    </row>
    <row r="11" spans="1:255" s="23" customFormat="1" ht="18.75" customHeight="1">
      <c r="A11" s="25" t="s">
        <v>186</v>
      </c>
      <c r="B11" s="26"/>
      <c r="C11" s="26"/>
      <c r="D11" s="26"/>
      <c r="E11" s="26"/>
      <c r="F11" s="26"/>
      <c r="G11" s="26"/>
      <c r="H11" s="26"/>
      <c r="I11" s="26"/>
      <c r="J11" s="26"/>
      <c r="K11" s="26"/>
      <c r="L11" s="26"/>
      <c r="M11" s="26"/>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row>
    <row r="12" spans="1:255" s="23" customFormat="1" ht="18.75" customHeight="1">
      <c r="A12" s="25" t="s">
        <v>260</v>
      </c>
      <c r="B12" s="26"/>
      <c r="C12" s="26"/>
      <c r="D12" s="26"/>
      <c r="E12" s="26"/>
      <c r="F12" s="26"/>
      <c r="G12" s="26"/>
      <c r="H12" s="26"/>
      <c r="I12" s="26"/>
      <c r="J12" s="26"/>
      <c r="K12" s="26"/>
      <c r="L12" s="26"/>
      <c r="M12" s="26"/>
      <c r="N12" s="26"/>
      <c r="O12" s="26"/>
      <c r="P12" s="26"/>
      <c r="Q12" s="26"/>
      <c r="R12" s="26"/>
      <c r="S12" s="26"/>
      <c r="T12" s="26"/>
      <c r="U12" s="26"/>
      <c r="V12" s="26"/>
      <c r="W12" s="26"/>
      <c r="X12" s="26"/>
    </row>
    <row r="13" spans="1:255" s="23" customFormat="1" ht="18.75">
      <c r="A13" s="30"/>
      <c r="B13" s="30"/>
      <c r="C13" s="30"/>
      <c r="D13" s="30"/>
      <c r="E13" s="30"/>
      <c r="F13" s="30"/>
      <c r="G13" s="30"/>
      <c r="H13" s="30"/>
      <c r="I13" s="30"/>
      <c r="J13" s="30"/>
    </row>
    <row r="14" spans="1:255" s="23" customFormat="1" ht="20.25">
      <c r="A14" s="195" t="s">
        <v>187</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row>
    <row r="15" spans="1:255" s="23" customFormat="1" ht="20.25">
      <c r="A15" s="196" t="s">
        <v>188</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row>
    <row r="16" spans="1:255" s="23" customFormat="1" ht="12.75"/>
    <row r="17" spans="1:26" s="23" customFormat="1" ht="23.25" customHeight="1">
      <c r="A17" s="31" t="s">
        <v>205</v>
      </c>
    </row>
    <row r="18" spans="1:26" s="31" customFormat="1" ht="33" customHeight="1">
      <c r="A18" s="190" t="s">
        <v>206</v>
      </c>
      <c r="B18" s="190"/>
      <c r="C18" s="190"/>
      <c r="D18" s="190"/>
      <c r="E18" s="190"/>
      <c r="F18" s="190"/>
      <c r="G18" s="190" t="s">
        <v>41</v>
      </c>
      <c r="H18" s="190"/>
      <c r="I18" s="190"/>
      <c r="J18" s="190" t="s">
        <v>5</v>
      </c>
      <c r="K18" s="190"/>
      <c r="L18" s="190"/>
      <c r="M18" s="190" t="s">
        <v>207</v>
      </c>
      <c r="N18" s="190"/>
      <c r="O18" s="190"/>
      <c r="P18" s="190"/>
      <c r="Q18" s="190" t="s">
        <v>208</v>
      </c>
      <c r="R18" s="190"/>
      <c r="S18" s="190"/>
      <c r="T18" s="190"/>
      <c r="U18" s="190" t="s">
        <v>209</v>
      </c>
      <c r="V18" s="190"/>
      <c r="W18" s="190"/>
      <c r="X18" s="190"/>
    </row>
    <row r="19" spans="1:26" s="41" customFormat="1" ht="42" customHeight="1">
      <c r="A19" s="191" t="str">
        <f>VLOOKUP(Z19,'DANH SACH NHAN SU'!$B$6:$C$9187,2,0)</f>
        <v>Nguyễn Văn Học</v>
      </c>
      <c r="B19" s="191"/>
      <c r="C19" s="191"/>
      <c r="D19" s="191"/>
      <c r="E19" s="191"/>
      <c r="F19" s="191"/>
      <c r="G19" s="192" t="str">
        <f>AA1</f>
        <v>001</v>
      </c>
      <c r="H19" s="192"/>
      <c r="I19" s="192"/>
      <c r="J19" s="197" t="str">
        <f>CONCATENATE("Tổ"," ",VLOOKUP(Z19,'DANH SACH NHAN SU'!$B$6:$M$10000,11,0))</f>
        <v>Tổ M</v>
      </c>
      <c r="K19" s="198"/>
      <c r="L19" s="199"/>
      <c r="M19" s="192" t="s">
        <v>192</v>
      </c>
      <c r="N19" s="192"/>
      <c r="O19" s="192"/>
      <c r="P19" s="192"/>
      <c r="Q19" s="193"/>
      <c r="R19" s="193"/>
      <c r="S19" s="193"/>
      <c r="T19" s="193"/>
      <c r="U19" s="193"/>
      <c r="V19" s="193"/>
      <c r="W19" s="193"/>
      <c r="X19" s="193"/>
      <c r="Y19" s="39" t="s">
        <v>102</v>
      </c>
      <c r="Z19" s="40" t="str">
        <f>Y19&amp;G19</f>
        <v>00001</v>
      </c>
    </row>
    <row r="20" spans="1:26" s="23" customFormat="1" ht="36" customHeight="1">
      <c r="A20" s="187" t="s">
        <v>259</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row>
    <row r="21" spans="1:26" s="23" customFormat="1" ht="46.5" customHeight="1">
      <c r="A21" s="188" t="s">
        <v>194</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row>
    <row r="22" spans="1:26" s="23" customFormat="1" ht="12.75" customHeight="1">
      <c r="A22" s="26"/>
      <c r="B22" s="26"/>
      <c r="C22" s="26"/>
      <c r="D22" s="26"/>
      <c r="E22" s="26"/>
      <c r="F22" s="26"/>
      <c r="G22" s="26"/>
      <c r="H22" s="26"/>
      <c r="I22" s="26"/>
      <c r="J22" s="26"/>
      <c r="K22" s="26"/>
      <c r="L22" s="26"/>
      <c r="M22" s="26"/>
    </row>
    <row r="23" spans="1:26" s="23" customFormat="1" ht="12.75"/>
    <row r="24" spans="1:26" s="23" customFormat="1">
      <c r="A24" s="35" t="s">
        <v>195</v>
      </c>
      <c r="G24" s="36"/>
      <c r="H24" s="36"/>
      <c r="I24" s="36"/>
      <c r="J24" s="36"/>
      <c r="K24" s="36"/>
      <c r="L24" s="189" t="s">
        <v>266</v>
      </c>
      <c r="M24" s="189"/>
      <c r="N24" s="189"/>
      <c r="O24" s="189"/>
      <c r="P24" s="189"/>
      <c r="Q24" s="189"/>
      <c r="R24" s="189"/>
      <c r="S24" s="189"/>
      <c r="T24" s="189"/>
      <c r="U24" s="189"/>
      <c r="V24" s="189"/>
      <c r="W24" s="189"/>
      <c r="X24" s="189"/>
    </row>
    <row r="25" spans="1:26" s="23" customFormat="1" ht="15">
      <c r="A25" s="37" t="s">
        <v>196</v>
      </c>
      <c r="B25" s="38"/>
    </row>
    <row r="26" spans="1:26" s="23" customFormat="1" ht="15">
      <c r="A26" s="37" t="s">
        <v>197</v>
      </c>
      <c r="B26" s="38"/>
    </row>
    <row r="27" spans="1:26" s="23" customFormat="1" ht="15">
      <c r="A27" s="37" t="s">
        <v>198</v>
      </c>
      <c r="B27" s="38"/>
    </row>
  </sheetData>
  <mergeCells count="26">
    <mergeCell ref="A7:X7"/>
    <mergeCell ref="A1:F1"/>
    <mergeCell ref="I1:X1"/>
    <mergeCell ref="A2:F2"/>
    <mergeCell ref="I2:X2"/>
    <mergeCell ref="A6:X6"/>
    <mergeCell ref="S4:AA4"/>
    <mergeCell ref="AA1:AA2"/>
    <mergeCell ref="A8:X8"/>
    <mergeCell ref="A14:X14"/>
    <mergeCell ref="A15:X15"/>
    <mergeCell ref="G19:I19"/>
    <mergeCell ref="J18:L18"/>
    <mergeCell ref="J19:L19"/>
    <mergeCell ref="M18:P18"/>
    <mergeCell ref="A20:X20"/>
    <mergeCell ref="A21:X21"/>
    <mergeCell ref="L24:X24"/>
    <mergeCell ref="A18:F18"/>
    <mergeCell ref="A19:F19"/>
    <mergeCell ref="G18:I18"/>
    <mergeCell ref="M19:P19"/>
    <mergeCell ref="Q18:T18"/>
    <mergeCell ref="U18:X18"/>
    <mergeCell ref="Q19:T19"/>
    <mergeCell ref="U19:X19"/>
  </mergeCells>
  <dataValidations count="1">
    <dataValidation allowBlank="1" showInputMessage="1" showErrorMessage="1" promptTitle="NGAY QUYET DINH" prompt="Nhập ngày hợp đồng vào ô này, nhập theo dạng dd/mm/yyyy" sqref="S4:AA4"/>
  </dataValidations>
  <pageMargins left="0.7" right="0.48" top="0.72" bottom="0.45" header="0.67"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29"/>
  <sheetViews>
    <sheetView tabSelected="1" workbookViewId="0">
      <selection activeCell="AJ19" sqref="AJ19"/>
    </sheetView>
  </sheetViews>
  <sheetFormatPr defaultRowHeight="16.5"/>
  <cols>
    <col min="1" max="17" width="3.7109375" style="3" customWidth="1"/>
    <col min="18" max="18" width="5.28515625" style="3" customWidth="1"/>
    <col min="19" max="24" width="3.7109375" style="3" customWidth="1"/>
    <col min="25" max="25" width="5.42578125" style="3" hidden="1" customWidth="1"/>
    <col min="26" max="26" width="8.7109375" style="3" hidden="1" customWidth="1"/>
    <col min="27" max="16384" width="9.140625" style="3"/>
  </cols>
  <sheetData>
    <row r="1" spans="1:255">
      <c r="A1" s="180"/>
      <c r="B1" s="180"/>
      <c r="C1" s="180"/>
      <c r="D1" s="180"/>
      <c r="E1" s="180"/>
      <c r="F1" s="180"/>
      <c r="I1" s="180" t="s">
        <v>95</v>
      </c>
      <c r="J1" s="180"/>
      <c r="K1" s="180"/>
      <c r="L1" s="180"/>
      <c r="M1" s="180"/>
      <c r="N1" s="180"/>
      <c r="O1" s="180"/>
      <c r="P1" s="180"/>
      <c r="Q1" s="180"/>
      <c r="R1" s="180"/>
      <c r="S1" s="180"/>
      <c r="T1" s="180"/>
      <c r="U1" s="180"/>
      <c r="V1" s="180"/>
      <c r="W1" s="180"/>
      <c r="X1" s="180"/>
      <c r="AA1" s="183" t="s">
        <v>232</v>
      </c>
    </row>
    <row r="2" spans="1:255" ht="39" customHeight="1">
      <c r="A2" s="180"/>
      <c r="B2" s="180"/>
      <c r="C2" s="180"/>
      <c r="D2" s="180"/>
      <c r="E2" s="180"/>
      <c r="F2" s="180"/>
      <c r="I2" s="180" t="s">
        <v>96</v>
      </c>
      <c r="J2" s="180"/>
      <c r="K2" s="180"/>
      <c r="L2" s="180"/>
      <c r="M2" s="180"/>
      <c r="N2" s="180"/>
      <c r="O2" s="180"/>
      <c r="P2" s="180"/>
      <c r="Q2" s="180"/>
      <c r="R2" s="180"/>
      <c r="S2" s="180"/>
      <c r="T2" s="180"/>
      <c r="U2" s="180"/>
      <c r="V2" s="180"/>
      <c r="W2" s="180"/>
      <c r="X2" s="180"/>
      <c r="AA2" s="183"/>
    </row>
    <row r="3" spans="1:255">
      <c r="A3" s="20" t="s">
        <v>111</v>
      </c>
      <c r="B3" s="208" t="str">
        <f>CONCATENATE(Q19,"-",RIGHT(YEAR(S4),2),"/QĐNV/HVKT")</f>
        <v>001-17/QĐNV/HVKT</v>
      </c>
      <c r="C3" s="208"/>
      <c r="D3" s="208"/>
      <c r="E3" s="208"/>
      <c r="F3" s="208"/>
      <c r="G3" s="208"/>
      <c r="H3" s="208"/>
    </row>
    <row r="4" spans="1:255" ht="17.25">
      <c r="O4" s="22" t="s">
        <v>268</v>
      </c>
      <c r="S4" s="155">
        <v>43048</v>
      </c>
      <c r="T4" s="155"/>
      <c r="U4" s="155"/>
      <c r="V4" s="155"/>
      <c r="W4" s="155"/>
      <c r="X4" s="155"/>
      <c r="Y4" s="155"/>
      <c r="Z4" s="155"/>
      <c r="AA4" s="155"/>
    </row>
    <row r="6" spans="1:255" s="23" customFormat="1" ht="23.25" customHeight="1">
      <c r="A6" s="210" t="s">
        <v>203</v>
      </c>
      <c r="B6" s="210"/>
      <c r="C6" s="210"/>
      <c r="D6" s="210"/>
      <c r="E6" s="210"/>
      <c r="F6" s="210"/>
      <c r="G6" s="210"/>
      <c r="H6" s="210"/>
      <c r="I6" s="210"/>
      <c r="J6" s="210"/>
      <c r="K6" s="210"/>
      <c r="L6" s="210"/>
      <c r="M6" s="210"/>
      <c r="N6" s="210"/>
      <c r="O6" s="210"/>
      <c r="P6" s="210"/>
      <c r="Q6" s="210"/>
      <c r="R6" s="210"/>
      <c r="S6" s="210"/>
      <c r="T6" s="210"/>
      <c r="U6" s="210"/>
      <c r="V6" s="210"/>
      <c r="W6" s="210"/>
      <c r="X6" s="210"/>
    </row>
    <row r="7" spans="1:255" s="23" customFormat="1" ht="23.25" customHeight="1">
      <c r="A7" s="200" t="s">
        <v>266</v>
      </c>
      <c r="B7" s="200"/>
      <c r="C7" s="200"/>
      <c r="D7" s="200"/>
      <c r="E7" s="200"/>
      <c r="F7" s="200"/>
      <c r="G7" s="200"/>
      <c r="H7" s="200"/>
      <c r="I7" s="200"/>
      <c r="J7" s="200"/>
      <c r="K7" s="200"/>
      <c r="L7" s="200"/>
      <c r="M7" s="200"/>
      <c r="N7" s="200"/>
      <c r="O7" s="200"/>
      <c r="P7" s="200"/>
      <c r="Q7" s="200"/>
      <c r="R7" s="200"/>
      <c r="S7" s="200"/>
      <c r="T7" s="200"/>
      <c r="U7" s="200"/>
      <c r="V7" s="200"/>
      <c r="W7" s="200"/>
      <c r="X7" s="200"/>
    </row>
    <row r="8" spans="1:255" s="23" customFormat="1" ht="15.75">
      <c r="A8" s="194" t="s">
        <v>184</v>
      </c>
      <c r="B8" s="194"/>
      <c r="C8" s="194"/>
      <c r="D8" s="194"/>
      <c r="E8" s="194"/>
      <c r="F8" s="194"/>
      <c r="G8" s="194"/>
      <c r="H8" s="194"/>
      <c r="I8" s="194"/>
      <c r="J8" s="194"/>
      <c r="K8" s="194"/>
      <c r="L8" s="194"/>
      <c r="M8" s="194"/>
      <c r="N8" s="194"/>
      <c r="O8" s="194"/>
      <c r="P8" s="194"/>
      <c r="Q8" s="194"/>
      <c r="R8" s="194"/>
      <c r="S8" s="194"/>
      <c r="T8" s="194"/>
      <c r="U8" s="194"/>
      <c r="V8" s="194"/>
      <c r="W8" s="194"/>
      <c r="X8" s="19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row>
    <row r="9" spans="1:255" s="23" customFormat="1" ht="12.75"/>
    <row r="10" spans="1:255" s="23" customFormat="1" ht="18.75" customHeight="1">
      <c r="A10" s="25" t="s">
        <v>199</v>
      </c>
      <c r="B10" s="26"/>
      <c r="C10" s="26"/>
      <c r="D10" s="26"/>
      <c r="E10" s="26"/>
      <c r="F10" s="26"/>
      <c r="G10" s="26"/>
      <c r="H10" s="26"/>
      <c r="I10" s="26"/>
      <c r="J10" s="26"/>
      <c r="K10" s="26"/>
      <c r="L10" s="26"/>
      <c r="M10" s="26"/>
      <c r="N10" s="26"/>
      <c r="O10" s="26"/>
      <c r="P10" s="26"/>
      <c r="Q10" s="26"/>
      <c r="R10" s="26"/>
      <c r="S10" s="26"/>
      <c r="T10" s="26"/>
      <c r="U10" s="26"/>
      <c r="V10" s="26"/>
      <c r="W10" s="26"/>
      <c r="X10" s="26"/>
    </row>
    <row r="11" spans="1:255" s="28" customFormat="1" ht="18.75">
      <c r="A11" s="25" t="s">
        <v>185</v>
      </c>
      <c r="B11" s="25"/>
      <c r="C11" s="25"/>
      <c r="D11" s="25"/>
      <c r="E11" s="25"/>
      <c r="F11" s="25"/>
      <c r="G11" s="25"/>
      <c r="H11" s="25"/>
      <c r="I11" s="25"/>
      <c r="J11" s="25"/>
      <c r="K11" s="25"/>
      <c r="L11" s="25"/>
      <c r="M11" s="27"/>
    </row>
    <row r="12" spans="1:255" s="23" customFormat="1" ht="18.75" customHeight="1">
      <c r="A12" s="25" t="s">
        <v>186</v>
      </c>
      <c r="B12" s="26"/>
      <c r="C12" s="26"/>
      <c r="D12" s="26"/>
      <c r="E12" s="26"/>
      <c r="F12" s="26"/>
      <c r="G12" s="26"/>
      <c r="H12" s="26"/>
      <c r="I12" s="26"/>
      <c r="J12" s="26"/>
      <c r="K12" s="26"/>
      <c r="L12" s="26"/>
      <c r="M12" s="26"/>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row>
    <row r="13" spans="1:255" s="23" customFormat="1" ht="18.75">
      <c r="A13" s="25" t="s">
        <v>200</v>
      </c>
      <c r="B13" s="25"/>
      <c r="C13" s="25"/>
      <c r="D13" s="25"/>
      <c r="E13" s="25"/>
      <c r="F13" s="25"/>
      <c r="G13" s="25"/>
      <c r="H13" s="25"/>
      <c r="I13" s="25"/>
      <c r="J13" s="25"/>
    </row>
    <row r="14" spans="1:255" s="23" customFormat="1" ht="18.75">
      <c r="A14" s="30"/>
      <c r="B14" s="30"/>
      <c r="C14" s="30"/>
      <c r="D14" s="30"/>
      <c r="E14" s="30"/>
      <c r="F14" s="30"/>
      <c r="G14" s="30"/>
      <c r="H14" s="30"/>
      <c r="I14" s="30"/>
      <c r="J14" s="30"/>
    </row>
    <row r="15" spans="1:255" s="23" customFormat="1" ht="20.25">
      <c r="A15" s="195" t="s">
        <v>187</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row>
    <row r="16" spans="1:255" s="23" customFormat="1" ht="20.25">
      <c r="A16" s="196" t="s">
        <v>188</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row>
    <row r="17" spans="1:26" s="23" customFormat="1" ht="12.75"/>
    <row r="18" spans="1:26" s="23" customFormat="1" ht="18.75">
      <c r="A18" s="31" t="s">
        <v>189</v>
      </c>
    </row>
    <row r="19" spans="1:26" s="33" customFormat="1" ht="18.75">
      <c r="A19" s="31"/>
      <c r="B19" s="205" t="str">
        <f>VLOOKUP(Z19,'DANH SACH NHAN SU'!$B$6:$C$9187,2,0)</f>
        <v>Nguyễn Văn Học</v>
      </c>
      <c r="C19" s="205"/>
      <c r="D19" s="205"/>
      <c r="E19" s="205"/>
      <c r="F19" s="205"/>
      <c r="G19" s="205"/>
      <c r="H19" s="205"/>
      <c r="I19" s="205"/>
      <c r="J19" s="205"/>
      <c r="K19" s="205"/>
      <c r="L19" s="32"/>
      <c r="N19" s="202" t="s">
        <v>190</v>
      </c>
      <c r="O19" s="202"/>
      <c r="P19" s="202"/>
      <c r="Q19" s="203" t="str">
        <f>AA1</f>
        <v>001</v>
      </c>
      <c r="R19" s="204"/>
      <c r="Y19" s="34" t="s">
        <v>102</v>
      </c>
      <c r="Z19" s="34" t="str">
        <f>Y19&amp;Q19</f>
        <v>00001</v>
      </c>
    </row>
    <row r="20" spans="1:26" s="33" customFormat="1" ht="18.75">
      <c r="A20" s="31"/>
      <c r="B20" s="206" t="s">
        <v>191</v>
      </c>
      <c r="C20" s="206"/>
      <c r="D20" s="206"/>
      <c r="E20" s="206"/>
      <c r="F20" s="206"/>
      <c r="G20" s="207" t="str">
        <f>CONCATENATE("Tổ"," ",VLOOKUP(Z19,'DANH SACH NHAN SU'!$B$6:$M$9187,11,0))</f>
        <v>Tổ M</v>
      </c>
      <c r="H20" s="207"/>
      <c r="I20" s="207"/>
      <c r="J20" s="207"/>
      <c r="K20" s="207"/>
      <c r="N20" s="33" t="s">
        <v>201</v>
      </c>
      <c r="Q20" s="33" t="s">
        <v>192</v>
      </c>
    </row>
    <row r="21" spans="1:26" s="23" customFormat="1" ht="25.5" customHeight="1">
      <c r="A21" s="33" t="s">
        <v>202</v>
      </c>
    </row>
    <row r="22" spans="1:26" s="23" customFormat="1" ht="43.5" customHeight="1">
      <c r="A22" s="201" t="s">
        <v>193</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row>
    <row r="23" spans="1:26" s="23" customFormat="1" ht="46.5" customHeight="1">
      <c r="A23" s="188" t="s">
        <v>194</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row>
    <row r="24" spans="1:26" s="23" customFormat="1" ht="12.75" customHeight="1">
      <c r="A24" s="26"/>
      <c r="B24" s="26"/>
      <c r="C24" s="26"/>
      <c r="D24" s="26"/>
      <c r="E24" s="26"/>
      <c r="F24" s="26"/>
      <c r="G24" s="26"/>
      <c r="H24" s="26"/>
      <c r="I24" s="26"/>
      <c r="J24" s="26"/>
      <c r="K24" s="26"/>
      <c r="L24" s="26"/>
      <c r="M24" s="26"/>
    </row>
    <row r="25" spans="1:26" s="23" customFormat="1" ht="12.75"/>
    <row r="26" spans="1:26" s="23" customFormat="1">
      <c r="A26" s="35" t="s">
        <v>195</v>
      </c>
      <c r="G26" s="36"/>
      <c r="H26" s="36"/>
      <c r="I26" s="36"/>
      <c r="J26" s="36"/>
      <c r="K26" s="36"/>
      <c r="L26" s="189" t="s">
        <v>266</v>
      </c>
      <c r="M26" s="189"/>
      <c r="N26" s="189"/>
      <c r="O26" s="189"/>
      <c r="P26" s="189"/>
      <c r="Q26" s="189"/>
      <c r="R26" s="189"/>
      <c r="S26" s="189"/>
      <c r="T26" s="189"/>
      <c r="U26" s="189"/>
      <c r="V26" s="189"/>
      <c r="W26" s="189"/>
      <c r="X26" s="189"/>
    </row>
    <row r="27" spans="1:26" s="23" customFormat="1" ht="15">
      <c r="A27" s="37" t="s">
        <v>196</v>
      </c>
      <c r="B27" s="38"/>
    </row>
    <row r="28" spans="1:26" s="23" customFormat="1" ht="15">
      <c r="A28" s="37" t="s">
        <v>197</v>
      </c>
      <c r="B28" s="38"/>
    </row>
    <row r="29" spans="1:26" s="23" customFormat="1" ht="15">
      <c r="A29" s="37" t="s">
        <v>198</v>
      </c>
      <c r="B29" s="38"/>
    </row>
  </sheetData>
  <mergeCells count="20">
    <mergeCell ref="A7:X7"/>
    <mergeCell ref="A8:X8"/>
    <mergeCell ref="A16:X16"/>
    <mergeCell ref="A15:X15"/>
    <mergeCell ref="A1:F1"/>
    <mergeCell ref="A2:F2"/>
    <mergeCell ref="I1:X1"/>
    <mergeCell ref="I2:X2"/>
    <mergeCell ref="A6:X6"/>
    <mergeCell ref="S4:AA4"/>
    <mergeCell ref="B3:H3"/>
    <mergeCell ref="AA1:AA2"/>
    <mergeCell ref="A22:X22"/>
    <mergeCell ref="A23:X23"/>
    <mergeCell ref="L26:X26"/>
    <mergeCell ref="N19:P19"/>
    <mergeCell ref="Q19:R19"/>
    <mergeCell ref="B19:K19"/>
    <mergeCell ref="B20:F20"/>
    <mergeCell ref="G20:K20"/>
  </mergeCells>
  <dataValidations count="1">
    <dataValidation allowBlank="1" showInputMessage="1" showErrorMessage="1" promptTitle="NGAY QUYET DINH" prompt="Nhập ngày hợp đồng vào ô này, nhập theo dạng dd/mm/yyyy" sqref="S4:AA4"/>
  </dataValidations>
  <pageMargins left="0.7" right="0.48" top="0.51" bottom="0.45" header="0.42"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DANH SACH NHAN SU</vt:lpstr>
      <vt:lpstr>HD MUA VU</vt:lpstr>
      <vt:lpstr>HD 1 NAM</vt:lpstr>
      <vt:lpstr>HD VO THOI HAN</vt:lpstr>
      <vt:lpstr>PL HĐLĐ</vt:lpstr>
      <vt:lpstr>BAN CAM KET</vt:lpstr>
      <vt:lpstr>QĐ TANG LUONG</vt:lpstr>
      <vt:lpstr>QĐ NGHI VIEC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THOMAS</cp:lastModifiedBy>
  <cp:lastPrinted>2014-04-03T08:14:28Z</cp:lastPrinted>
  <dcterms:created xsi:type="dcterms:W3CDTF">2013-02-20T13:52:39Z</dcterms:created>
  <dcterms:modified xsi:type="dcterms:W3CDTF">2017-07-20T02:37:17Z</dcterms:modified>
</cp:coreProperties>
</file>